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comments6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UNIDAD DE TRANSPARENCIA\2025\PNT\DUCD\PAGINA\"/>
    </mc:Choice>
  </mc:AlternateContent>
  <xr:revisionPtr revIDLastSave="0" documentId="13_ncr:1_{0AE2AA63-09E6-46CE-AB65-8632372EAF4A}" xr6:coauthVersionLast="47" xr6:coauthVersionMax="47" xr10:uidLastSave="{00000000-0000-0000-0000-000000000000}"/>
  <bookViews>
    <workbookView xWindow="-120" yWindow="-120" windowWidth="29040" windowHeight="15840" firstSheet="5" activeTab="8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6" r:id="rId5"/>
    <sheet name="JUNIO" sheetId="7" r:id="rId6"/>
    <sheet name="JULIO" sheetId="8" r:id="rId7"/>
    <sheet name="AGOSTO" sheetId="10" r:id="rId8"/>
    <sheet name="SEPTIEMBRE" sheetId="11" r:id="rId9"/>
  </sheets>
  <definedNames>
    <definedName name="_xlnm._FilterDatabase" localSheetId="3" hidden="1">ABRIL!$A$2:$X$73</definedName>
    <definedName name="_xlnm._FilterDatabase" localSheetId="7" hidden="1">AGOSTO!$A$2:$Z$59</definedName>
    <definedName name="_xlnm._FilterDatabase" localSheetId="0" hidden="1">ENERO!$B$2:$Z$64</definedName>
    <definedName name="_xlnm._FilterDatabase" localSheetId="1" hidden="1">FEBRERO!$B$2:$Y$65</definedName>
    <definedName name="_xlnm._FilterDatabase" localSheetId="6" hidden="1">JULIO!$B$2:$Y$69</definedName>
    <definedName name="_xlnm._FilterDatabase" localSheetId="2" hidden="1">MARZO!$A$2:$W$76</definedName>
    <definedName name="_xlnm._FilterDatabase" localSheetId="4" hidden="1">MAYO!$A$2:$Z$71</definedName>
    <definedName name="_xlnm._FilterDatabase" localSheetId="8" hidden="1">SEPTIEMBRE!$A$3:$W$49</definedName>
    <definedName name="_xlnm.Print_Area" localSheetId="3">ABRIL!$A$1:$X$70</definedName>
    <definedName name="_xlnm.Print_Area" localSheetId="0">ENERO!$A$1:$Z$57</definedName>
    <definedName name="_xlnm.Print_Area" localSheetId="1">FEBRERO!$A$1:$Z$60</definedName>
    <definedName name="_xlnm.Print_Area" localSheetId="6">JULIO!$A$1:$Y$69</definedName>
    <definedName name="_xlnm.Print_Area" localSheetId="5">JUNIO!$A$1:$X$69</definedName>
    <definedName name="_xlnm.Print_Area" localSheetId="2">MARZO!$A$1:$X$73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1" l="1"/>
  <c r="G5" i="11"/>
  <c r="G6" i="11"/>
  <c r="G7" i="11"/>
  <c r="G8" i="11"/>
  <c r="G9" i="11"/>
  <c r="G43" i="11" s="1"/>
  <c r="G45" i="11" s="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D43" i="11"/>
  <c r="H43" i="11"/>
  <c r="H45" i="11" s="1"/>
  <c r="I43" i="11"/>
  <c r="J43" i="11"/>
  <c r="K43" i="11"/>
  <c r="L43" i="11"/>
  <c r="M43" i="11"/>
  <c r="N43" i="11"/>
  <c r="N45" i="11" s="1"/>
  <c r="O43" i="11"/>
  <c r="P43" i="11"/>
  <c r="Q43" i="11"/>
  <c r="R43" i="11"/>
  <c r="S43" i="11"/>
  <c r="S45" i="11" s="1"/>
  <c r="T43" i="11"/>
  <c r="T45" i="11" s="1"/>
  <c r="U43" i="11"/>
  <c r="V43" i="11"/>
  <c r="W43" i="11"/>
  <c r="G44" i="11"/>
  <c r="H44" i="11"/>
  <c r="I44" i="11"/>
  <c r="I45" i="11" s="1"/>
  <c r="A45" i="11"/>
  <c r="J45" i="11"/>
  <c r="K45" i="11"/>
  <c r="L45" i="11"/>
  <c r="M45" i="11"/>
  <c r="O45" i="11"/>
  <c r="P45" i="11"/>
  <c r="Q45" i="11"/>
  <c r="R45" i="11"/>
  <c r="U45" i="11"/>
  <c r="V45" i="11"/>
  <c r="X45" i="11"/>
  <c r="C49" i="11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D57" i="10"/>
  <c r="G57" i="10"/>
  <c r="H57" i="10"/>
  <c r="I57" i="10"/>
  <c r="J57" i="10"/>
  <c r="J59" i="10" s="1"/>
  <c r="K57" i="10"/>
  <c r="L57" i="10"/>
  <c r="M57" i="10"/>
  <c r="M59" i="10" s="1"/>
  <c r="N57" i="10"/>
  <c r="O57" i="10"/>
  <c r="P57" i="10"/>
  <c r="P59" i="10" s="1"/>
  <c r="Q57" i="10"/>
  <c r="R57" i="10"/>
  <c r="S57" i="10"/>
  <c r="S59" i="10" s="1"/>
  <c r="T57" i="10"/>
  <c r="U57" i="10"/>
  <c r="V57" i="10"/>
  <c r="V59" i="10" s="1"/>
  <c r="W57" i="10"/>
  <c r="X57" i="10"/>
  <c r="Y57" i="10"/>
  <c r="Y59" i="10" s="1"/>
  <c r="Z57" i="10"/>
  <c r="AA57" i="10"/>
  <c r="G58" i="10"/>
  <c r="G59" i="10" s="1"/>
  <c r="H58" i="10"/>
  <c r="I58" i="10"/>
  <c r="I59" i="10" s="1"/>
  <c r="D59" i="10"/>
  <c r="H59" i="10"/>
  <c r="K59" i="10"/>
  <c r="L59" i="10"/>
  <c r="N59" i="10"/>
  <c r="O59" i="10"/>
  <c r="Q59" i="10"/>
  <c r="S61" i="10" s="1"/>
  <c r="R59" i="10"/>
  <c r="T59" i="10"/>
  <c r="U59" i="10"/>
  <c r="W59" i="10"/>
  <c r="X59" i="10"/>
  <c r="Y61" i="10" s="1"/>
  <c r="Z59" i="10"/>
  <c r="AA59" i="10"/>
  <c r="P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D66" i="8"/>
  <c r="G66" i="8"/>
  <c r="G69" i="8" s="1"/>
  <c r="H66" i="8"/>
  <c r="I66" i="8"/>
  <c r="J66" i="8"/>
  <c r="K66" i="8"/>
  <c r="L66" i="8"/>
  <c r="L69" i="8" s="1"/>
  <c r="M66" i="8"/>
  <c r="M69" i="8" s="1"/>
  <c r="N66" i="8"/>
  <c r="O66" i="8"/>
  <c r="P66" i="8"/>
  <c r="Q66" i="8"/>
  <c r="R66" i="8"/>
  <c r="R69" i="8" s="1"/>
  <c r="S66" i="8"/>
  <c r="S69" i="8" s="1"/>
  <c r="T66" i="8"/>
  <c r="U66" i="8"/>
  <c r="V66" i="8"/>
  <c r="W66" i="8"/>
  <c r="X66" i="8"/>
  <c r="X69" i="8" s="1"/>
  <c r="Y66" i="8"/>
  <c r="Y69" i="8" s="1"/>
  <c r="G67" i="8"/>
  <c r="H68" i="8"/>
  <c r="I68" i="8"/>
  <c r="A69" i="8"/>
  <c r="D69" i="8"/>
  <c r="E69" i="8"/>
  <c r="F69" i="8"/>
  <c r="H69" i="8"/>
  <c r="I69" i="8"/>
  <c r="J69" i="8"/>
  <c r="K69" i="8"/>
  <c r="K74" i="8" s="1"/>
  <c r="N69" i="8"/>
  <c r="O69" i="8"/>
  <c r="P69" i="8"/>
  <c r="Q69" i="8"/>
  <c r="T69" i="8"/>
  <c r="U69" i="8"/>
  <c r="V69" i="8"/>
  <c r="W69" i="8"/>
  <c r="X69" i="7" l="1"/>
  <c r="W69" i="7"/>
  <c r="V69" i="7"/>
  <c r="U69" i="7"/>
  <c r="S69" i="7"/>
  <c r="R69" i="7"/>
  <c r="Q69" i="7"/>
  <c r="P69" i="7"/>
  <c r="O69" i="7"/>
  <c r="M69" i="7"/>
  <c r="L69" i="7"/>
  <c r="K69" i="7"/>
  <c r="J69" i="7"/>
  <c r="I69" i="7"/>
  <c r="F69" i="7"/>
  <c r="E69" i="7"/>
  <c r="A69" i="7"/>
  <c r="P68" i="7"/>
  <c r="I68" i="7"/>
  <c r="H68" i="7"/>
  <c r="G68" i="7"/>
  <c r="G69" i="7" s="1"/>
  <c r="D68" i="7"/>
  <c r="D69" i="7" s="1"/>
  <c r="P67" i="7"/>
  <c r="G67" i="7"/>
  <c r="X66" i="7"/>
  <c r="W66" i="7"/>
  <c r="V66" i="7"/>
  <c r="U66" i="7"/>
  <c r="T66" i="7"/>
  <c r="T69" i="7" s="1"/>
  <c r="S66" i="7"/>
  <c r="R66" i="7"/>
  <c r="Q66" i="7"/>
  <c r="P66" i="7"/>
  <c r="O66" i="7"/>
  <c r="N66" i="7"/>
  <c r="N69" i="7" s="1"/>
  <c r="M66" i="7"/>
  <c r="L66" i="7"/>
  <c r="K66" i="7"/>
  <c r="J66" i="7"/>
  <c r="I66" i="7"/>
  <c r="H53" i="7"/>
  <c r="H52" i="7"/>
  <c r="H51" i="7"/>
  <c r="H43" i="7"/>
  <c r="H39" i="7"/>
  <c r="H33" i="7"/>
  <c r="H31" i="7"/>
  <c r="H30" i="7"/>
  <c r="H23" i="7"/>
  <c r="H19" i="7"/>
  <c r="H66" i="7" s="1"/>
  <c r="G19" i="7"/>
  <c r="H13" i="7"/>
  <c r="G8" i="7"/>
  <c r="H7" i="7"/>
  <c r="G7" i="7"/>
  <c r="D6" i="7"/>
  <c r="D66" i="7" s="1"/>
  <c r="D5" i="7"/>
  <c r="H3" i="7"/>
  <c r="G3" i="7"/>
  <c r="G66" i="7" s="1"/>
  <c r="H69" i="7" l="1"/>
  <c r="H3" i="6"/>
  <c r="I3" i="6"/>
  <c r="G4" i="6"/>
  <c r="G5" i="6"/>
  <c r="G6" i="6"/>
  <c r="G7" i="6"/>
  <c r="I8" i="6"/>
  <c r="G9" i="6"/>
  <c r="G10" i="6"/>
  <c r="G11" i="6"/>
  <c r="I12" i="6"/>
  <c r="G12" i="6" s="1"/>
  <c r="G13" i="6"/>
  <c r="G14" i="6"/>
  <c r="G15" i="6"/>
  <c r="G16" i="6"/>
  <c r="G17" i="6"/>
  <c r="G18" i="6"/>
  <c r="I19" i="6"/>
  <c r="G19" i="6" s="1"/>
  <c r="G20" i="6"/>
  <c r="I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6" i="6"/>
  <c r="G47" i="6"/>
  <c r="G48" i="6"/>
  <c r="G49" i="6"/>
  <c r="G50" i="6"/>
  <c r="G51" i="6"/>
  <c r="G52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H69" i="6"/>
  <c r="J69" i="6"/>
  <c r="J71" i="6" s="1"/>
  <c r="K69" i="6"/>
  <c r="L69" i="6"/>
  <c r="L71" i="6" s="1"/>
  <c r="M69" i="6"/>
  <c r="M71" i="6" s="1"/>
  <c r="N69" i="6"/>
  <c r="O69" i="6"/>
  <c r="P69" i="6"/>
  <c r="P71" i="6" s="1"/>
  <c r="Q69" i="6"/>
  <c r="R69" i="6"/>
  <c r="R71" i="6" s="1"/>
  <c r="S69" i="6"/>
  <c r="S71" i="6" s="1"/>
  <c r="T69" i="6"/>
  <c r="U69" i="6"/>
  <c r="W69" i="6"/>
  <c r="W71" i="6" s="1"/>
  <c r="X69" i="6"/>
  <c r="Y69" i="6"/>
  <c r="Y71" i="6" s="1"/>
  <c r="Z69" i="6"/>
  <c r="G70" i="6"/>
  <c r="A71" i="6"/>
  <c r="K71" i="6"/>
  <c r="N71" i="6"/>
  <c r="O71" i="6"/>
  <c r="Q71" i="6"/>
  <c r="T71" i="6"/>
  <c r="U71" i="6"/>
  <c r="V71" i="6"/>
  <c r="X71" i="6"/>
  <c r="Z71" i="6"/>
  <c r="I73" i="6"/>
  <c r="P75" i="6" l="1"/>
  <c r="G69" i="6"/>
  <c r="G71" i="6" s="1"/>
  <c r="R75" i="6"/>
  <c r="I69" i="6"/>
  <c r="G3" i="4"/>
  <c r="G4" i="4"/>
  <c r="D4" i="4" s="1"/>
  <c r="G5" i="4"/>
  <c r="D5" i="4" s="1"/>
  <c r="G6" i="4"/>
  <c r="D6" i="4" s="1"/>
  <c r="G7" i="4"/>
  <c r="D7" i="4" s="1"/>
  <c r="G8" i="4"/>
  <c r="D8" i="4" s="1"/>
  <c r="D9" i="4"/>
  <c r="G9" i="4"/>
  <c r="G10" i="4"/>
  <c r="D10" i="4" s="1"/>
  <c r="G11" i="4"/>
  <c r="D11" i="4" s="1"/>
  <c r="D12" i="4"/>
  <c r="G12" i="4"/>
  <c r="G13" i="4"/>
  <c r="D13" i="4" s="1"/>
  <c r="G14" i="4"/>
  <c r="D14" i="4" s="1"/>
  <c r="G15" i="4"/>
  <c r="D15" i="4" s="1"/>
  <c r="D16" i="4"/>
  <c r="G16" i="4"/>
  <c r="G17" i="4"/>
  <c r="D17" i="4" s="1"/>
  <c r="G18" i="4"/>
  <c r="D18" i="4" s="1"/>
  <c r="D19" i="4"/>
  <c r="G19" i="4"/>
  <c r="G20" i="4"/>
  <c r="D20" i="4" s="1"/>
  <c r="G21" i="4"/>
  <c r="D21" i="4" s="1"/>
  <c r="G22" i="4"/>
  <c r="D22" i="4" s="1"/>
  <c r="G23" i="4"/>
  <c r="D23" i="4" s="1"/>
  <c r="G24" i="4"/>
  <c r="D24" i="4" s="1"/>
  <c r="G25" i="4"/>
  <c r="D25" i="4" s="1"/>
  <c r="G26" i="4"/>
  <c r="D26" i="4" s="1"/>
  <c r="D27" i="4"/>
  <c r="G27" i="4"/>
  <c r="G28" i="4"/>
  <c r="D28" i="4" s="1"/>
  <c r="G29" i="4"/>
  <c r="D29" i="4" s="1"/>
  <c r="D30" i="4"/>
  <c r="G30" i="4"/>
  <c r="G31" i="4"/>
  <c r="D31" i="4" s="1"/>
  <c r="G32" i="4"/>
  <c r="D32" i="4" s="1"/>
  <c r="G33" i="4"/>
  <c r="D33" i="4" s="1"/>
  <c r="D34" i="4"/>
  <c r="G34" i="4"/>
  <c r="G35" i="4"/>
  <c r="D35" i="4" s="1"/>
  <c r="G36" i="4"/>
  <c r="D36" i="4" s="1"/>
  <c r="D37" i="4"/>
  <c r="G37" i="4"/>
  <c r="G38" i="4"/>
  <c r="D38" i="4" s="1"/>
  <c r="G39" i="4"/>
  <c r="D39" i="4" s="1"/>
  <c r="G40" i="4"/>
  <c r="D40" i="4" s="1"/>
  <c r="G41" i="4"/>
  <c r="D41" i="4" s="1"/>
  <c r="G42" i="4"/>
  <c r="D42" i="4" s="1"/>
  <c r="G43" i="4"/>
  <c r="D43" i="4" s="1"/>
  <c r="G44" i="4"/>
  <c r="D45" i="4"/>
  <c r="G45" i="4"/>
  <c r="G46" i="4"/>
  <c r="D46" i="4" s="1"/>
  <c r="G47" i="4"/>
  <c r="D47" i="4" s="1"/>
  <c r="D48" i="4"/>
  <c r="G48" i="4"/>
  <c r="G49" i="4"/>
  <c r="D49" i="4" s="1"/>
  <c r="G50" i="4"/>
  <c r="D50" i="4" s="1"/>
  <c r="G51" i="4"/>
  <c r="D51" i="4" s="1"/>
  <c r="D52" i="4"/>
  <c r="G52" i="4"/>
  <c r="G53" i="4"/>
  <c r="D53" i="4" s="1"/>
  <c r="G54" i="4"/>
  <c r="D54" i="4" s="1"/>
  <c r="D55" i="4"/>
  <c r="G55" i="4"/>
  <c r="G56" i="4"/>
  <c r="D56" i="4" s="1"/>
  <c r="G57" i="4"/>
  <c r="D57" i="4" s="1"/>
  <c r="G58" i="4"/>
  <c r="D58" i="4" s="1"/>
  <c r="G59" i="4"/>
  <c r="D59" i="4" s="1"/>
  <c r="G60" i="4"/>
  <c r="D60" i="4" s="1"/>
  <c r="G61" i="4"/>
  <c r="D61" i="4" s="1"/>
  <c r="G62" i="4"/>
  <c r="D62" i="4" s="1"/>
  <c r="D63" i="4"/>
  <c r="G63" i="4"/>
  <c r="G64" i="4"/>
  <c r="D64" i="4" s="1"/>
  <c r="G65" i="4"/>
  <c r="D65" i="4" s="1"/>
  <c r="G66" i="4"/>
  <c r="D66" i="4" s="1"/>
  <c r="G67" i="4"/>
  <c r="D67" i="4" s="1"/>
  <c r="G68" i="4"/>
  <c r="D68" i="4" s="1"/>
  <c r="G69" i="4"/>
  <c r="D69" i="4" s="1"/>
  <c r="H70" i="4"/>
  <c r="H73" i="4" s="1"/>
  <c r="I70" i="4"/>
  <c r="J70" i="4"/>
  <c r="J73" i="4" s="1"/>
  <c r="K70" i="4"/>
  <c r="K73" i="4" s="1"/>
  <c r="L70" i="4"/>
  <c r="M70" i="4"/>
  <c r="N70" i="4"/>
  <c r="N73" i="4" s="1"/>
  <c r="O70" i="4"/>
  <c r="P70" i="4"/>
  <c r="P73" i="4" s="1"/>
  <c r="Q70" i="4"/>
  <c r="Q73" i="4" s="1"/>
  <c r="R70" i="4"/>
  <c r="R73" i="4" s="1"/>
  <c r="S70" i="4"/>
  <c r="S73" i="4" s="1"/>
  <c r="T70" i="4"/>
  <c r="T73" i="4" s="1"/>
  <c r="U70" i="4"/>
  <c r="V70" i="4"/>
  <c r="V73" i="4" s="1"/>
  <c r="W70" i="4"/>
  <c r="W73" i="4" s="1"/>
  <c r="X70" i="4"/>
  <c r="X73" i="4" s="1"/>
  <c r="G71" i="4"/>
  <c r="G72" i="4"/>
  <c r="H72" i="4"/>
  <c r="I72" i="4"/>
  <c r="I73" i="4" s="1"/>
  <c r="A73" i="4"/>
  <c r="L73" i="4"/>
  <c r="M73" i="4"/>
  <c r="O73" i="4"/>
  <c r="U73" i="4"/>
  <c r="G70" i="4" l="1"/>
  <c r="Q77" i="4"/>
  <c r="U78" i="4" s="1"/>
  <c r="D44" i="4"/>
  <c r="I3" i="3"/>
  <c r="I73" i="3" s="1"/>
  <c r="U3" i="3"/>
  <c r="G4" i="3"/>
  <c r="D4" i="3" s="1"/>
  <c r="G5" i="3"/>
  <c r="D5" i="3" s="1"/>
  <c r="G6" i="3"/>
  <c r="D6" i="3" s="1"/>
  <c r="G7" i="3"/>
  <c r="D7" i="3" s="1"/>
  <c r="G8" i="3"/>
  <c r="D8" i="3" s="1"/>
  <c r="G9" i="3"/>
  <c r="D9" i="3" s="1"/>
  <c r="G10" i="3"/>
  <c r="D10" i="3" s="1"/>
  <c r="G11" i="3"/>
  <c r="D11" i="3" s="1"/>
  <c r="G12" i="3"/>
  <c r="D12" i="3" s="1"/>
  <c r="G13" i="3"/>
  <c r="D13" i="3" s="1"/>
  <c r="G14" i="3"/>
  <c r="D14" i="3" s="1"/>
  <c r="G15" i="3"/>
  <c r="D15" i="3" s="1"/>
  <c r="G16" i="3"/>
  <c r="D16" i="3" s="1"/>
  <c r="U17" i="3"/>
  <c r="G17" i="3" s="1"/>
  <c r="D17" i="3" s="1"/>
  <c r="U18" i="3"/>
  <c r="G18" i="3" s="1"/>
  <c r="D18" i="3" s="1"/>
  <c r="G19" i="3"/>
  <c r="D19" i="3" s="1"/>
  <c r="G20" i="3"/>
  <c r="D20" i="3" s="1"/>
  <c r="G21" i="3"/>
  <c r="D21" i="3" s="1"/>
  <c r="G22" i="3"/>
  <c r="D22" i="3" s="1"/>
  <c r="G23" i="3"/>
  <c r="D23" i="3" s="1"/>
  <c r="G24" i="3"/>
  <c r="D24" i="3" s="1"/>
  <c r="G25" i="3"/>
  <c r="D25" i="3" s="1"/>
  <c r="G26" i="3"/>
  <c r="D26" i="3" s="1"/>
  <c r="G27" i="3"/>
  <c r="D27" i="3" s="1"/>
  <c r="G28" i="3"/>
  <c r="D28" i="3" s="1"/>
  <c r="G29" i="3"/>
  <c r="D29" i="3" s="1"/>
  <c r="U29" i="3"/>
  <c r="G30" i="3"/>
  <c r="D30" i="3" s="1"/>
  <c r="G31" i="3"/>
  <c r="D31" i="3" s="1"/>
  <c r="G32" i="3"/>
  <c r="D32" i="3" s="1"/>
  <c r="D33" i="3"/>
  <c r="G33" i="3"/>
  <c r="G34" i="3"/>
  <c r="D34" i="3" s="1"/>
  <c r="G35" i="3"/>
  <c r="D35" i="3" s="1"/>
  <c r="D36" i="3"/>
  <c r="G36" i="3"/>
  <c r="G37" i="3"/>
  <c r="D37" i="3" s="1"/>
  <c r="U38" i="3"/>
  <c r="G38" i="3" s="1"/>
  <c r="D38" i="3" s="1"/>
  <c r="U39" i="3"/>
  <c r="G39" i="3" s="1"/>
  <c r="D39" i="3" s="1"/>
  <c r="U40" i="3"/>
  <c r="G40" i="3" s="1"/>
  <c r="D40" i="3" s="1"/>
  <c r="G41" i="3"/>
  <c r="D41" i="3" s="1"/>
  <c r="G42" i="3"/>
  <c r="D42" i="3" s="1"/>
  <c r="G43" i="3"/>
  <c r="D43" i="3" s="1"/>
  <c r="G44" i="3"/>
  <c r="D44" i="3" s="1"/>
  <c r="G45" i="3"/>
  <c r="D45" i="3" s="1"/>
  <c r="G46" i="3"/>
  <c r="D46" i="3" s="1"/>
  <c r="U47" i="3"/>
  <c r="G47" i="3" s="1"/>
  <c r="D47" i="3" s="1"/>
  <c r="D48" i="3"/>
  <c r="G48" i="3"/>
  <c r="G49" i="3"/>
  <c r="D49" i="3" s="1"/>
  <c r="G50" i="3"/>
  <c r="D50" i="3" s="1"/>
  <c r="D51" i="3"/>
  <c r="G51" i="3"/>
  <c r="G52" i="3"/>
  <c r="D52" i="3" s="1"/>
  <c r="G53" i="3"/>
  <c r="D53" i="3" s="1"/>
  <c r="U54" i="3"/>
  <c r="G54" i="3" s="1"/>
  <c r="D54" i="3" s="1"/>
  <c r="U55" i="3"/>
  <c r="G55" i="3" s="1"/>
  <c r="D55" i="3" s="1"/>
  <c r="D56" i="3"/>
  <c r="G56" i="3"/>
  <c r="U57" i="3"/>
  <c r="G57" i="3" s="1"/>
  <c r="D57" i="3" s="1"/>
  <c r="G58" i="3"/>
  <c r="D58" i="3" s="1"/>
  <c r="G59" i="3"/>
  <c r="D59" i="3" s="1"/>
  <c r="U60" i="3"/>
  <c r="G60" i="3" s="1"/>
  <c r="D60" i="3" s="1"/>
  <c r="D61" i="3"/>
  <c r="G61" i="3"/>
  <c r="G62" i="3"/>
  <c r="D62" i="3" s="1"/>
  <c r="G63" i="3"/>
  <c r="D63" i="3" s="1"/>
  <c r="D64" i="3"/>
  <c r="G64" i="3"/>
  <c r="G65" i="3"/>
  <c r="D65" i="3" s="1"/>
  <c r="G66" i="3"/>
  <c r="D66" i="3" s="1"/>
  <c r="U67" i="3"/>
  <c r="G67" i="3" s="1"/>
  <c r="D67" i="3" s="1"/>
  <c r="G68" i="3"/>
  <c r="D68" i="3" s="1"/>
  <c r="G69" i="3"/>
  <c r="D69" i="3" s="1"/>
  <c r="G70" i="3"/>
  <c r="D70" i="3" s="1"/>
  <c r="G71" i="3"/>
  <c r="D71" i="3" s="1"/>
  <c r="G72" i="3"/>
  <c r="D72" i="3" s="1"/>
  <c r="H73" i="3"/>
  <c r="H76" i="3" s="1"/>
  <c r="J73" i="3"/>
  <c r="J76" i="3" s="1"/>
  <c r="K73" i="3"/>
  <c r="K76" i="3" s="1"/>
  <c r="L73" i="3"/>
  <c r="L76" i="3" s="1"/>
  <c r="M73" i="3"/>
  <c r="N73" i="3"/>
  <c r="N76" i="3" s="1"/>
  <c r="O73" i="3"/>
  <c r="P73" i="3"/>
  <c r="P76" i="3" s="1"/>
  <c r="Q73" i="3"/>
  <c r="Q76" i="3" s="1"/>
  <c r="R73" i="3"/>
  <c r="R76" i="3" s="1"/>
  <c r="S73" i="3"/>
  <c r="S76" i="3" s="1"/>
  <c r="T73" i="3"/>
  <c r="T76" i="3" s="1"/>
  <c r="V73" i="3"/>
  <c r="V76" i="3" s="1"/>
  <c r="W73" i="3"/>
  <c r="W76" i="3" s="1"/>
  <c r="X73" i="3"/>
  <c r="X76" i="3" s="1"/>
  <c r="H75" i="3"/>
  <c r="I75" i="3"/>
  <c r="M76" i="3"/>
  <c r="O76" i="3"/>
  <c r="U73" i="3" l="1"/>
  <c r="U76" i="3" s="1"/>
  <c r="I76" i="3"/>
  <c r="G3" i="3"/>
  <c r="G3" i="2"/>
  <c r="D3" i="2" s="1"/>
  <c r="D4" i="2"/>
  <c r="G4" i="2"/>
  <c r="G5" i="2"/>
  <c r="D5" i="2" s="1"/>
  <c r="G6" i="2"/>
  <c r="D6" i="2" s="1"/>
  <c r="D7" i="2"/>
  <c r="G7" i="2"/>
  <c r="G8" i="2"/>
  <c r="D8" i="2" s="1"/>
  <c r="G9" i="2"/>
  <c r="D9" i="2" s="1"/>
  <c r="D10" i="2"/>
  <c r="G10" i="2"/>
  <c r="G11" i="2"/>
  <c r="D11" i="2" s="1"/>
  <c r="G12" i="2"/>
  <c r="D12" i="2" s="1"/>
  <c r="D13" i="2"/>
  <c r="G13" i="2"/>
  <c r="G14" i="2"/>
  <c r="D14" i="2" s="1"/>
  <c r="G15" i="2"/>
  <c r="D15" i="2" s="1"/>
  <c r="D16" i="2"/>
  <c r="G16" i="2"/>
  <c r="G17" i="2"/>
  <c r="D17" i="2" s="1"/>
  <c r="G18" i="2"/>
  <c r="D18" i="2" s="1"/>
  <c r="D19" i="2"/>
  <c r="G19" i="2"/>
  <c r="G20" i="2"/>
  <c r="D20" i="2" s="1"/>
  <c r="G21" i="2"/>
  <c r="D21" i="2" s="1"/>
  <c r="D22" i="2"/>
  <c r="G22" i="2"/>
  <c r="G23" i="2"/>
  <c r="D23" i="2" s="1"/>
  <c r="G24" i="2"/>
  <c r="D24" i="2" s="1"/>
  <c r="D25" i="2"/>
  <c r="G25" i="2"/>
  <c r="G26" i="2"/>
  <c r="D26" i="2" s="1"/>
  <c r="G27" i="2"/>
  <c r="D27" i="2" s="1"/>
  <c r="D28" i="2"/>
  <c r="G28" i="2"/>
  <c r="G29" i="2"/>
  <c r="D29" i="2" s="1"/>
  <c r="G30" i="2"/>
  <c r="D30" i="2" s="1"/>
  <c r="D31" i="2"/>
  <c r="G31" i="2"/>
  <c r="G32" i="2"/>
  <c r="D32" i="2" s="1"/>
  <c r="G33" i="2"/>
  <c r="D33" i="2" s="1"/>
  <c r="D34" i="2"/>
  <c r="G34" i="2"/>
  <c r="G35" i="2"/>
  <c r="D35" i="2" s="1"/>
  <c r="G36" i="2"/>
  <c r="D36" i="2" s="1"/>
  <c r="D37" i="2"/>
  <c r="G37" i="2"/>
  <c r="G38" i="2"/>
  <c r="D38" i="2" s="1"/>
  <c r="G39" i="2"/>
  <c r="D39" i="2" s="1"/>
  <c r="D40" i="2"/>
  <c r="G40" i="2"/>
  <c r="G41" i="2"/>
  <c r="D41" i="2" s="1"/>
  <c r="G42" i="2"/>
  <c r="D42" i="2" s="1"/>
  <c r="G43" i="2"/>
  <c r="D43" i="2" s="1"/>
  <c r="G44" i="2"/>
  <c r="D44" i="2" s="1"/>
  <c r="G45" i="2"/>
  <c r="D45" i="2" s="1"/>
  <c r="G46" i="2"/>
  <c r="D46" i="2" s="1"/>
  <c r="G47" i="2"/>
  <c r="D47" i="2" s="1"/>
  <c r="G48" i="2"/>
  <c r="D48" i="2" s="1"/>
  <c r="G49" i="2"/>
  <c r="D49" i="2" s="1"/>
  <c r="G50" i="2"/>
  <c r="D50" i="2" s="1"/>
  <c r="G51" i="2"/>
  <c r="D51" i="2" s="1"/>
  <c r="G52" i="2"/>
  <c r="D52" i="2" s="1"/>
  <c r="G53" i="2"/>
  <c r="D53" i="2" s="1"/>
  <c r="G54" i="2"/>
  <c r="D54" i="2" s="1"/>
  <c r="G55" i="2"/>
  <c r="D55" i="2" s="1"/>
  <c r="G56" i="2"/>
  <c r="D56" i="2" s="1"/>
  <c r="G57" i="2"/>
  <c r="D57" i="2" s="1"/>
  <c r="G58" i="2"/>
  <c r="D58" i="2" s="1"/>
  <c r="G59" i="2"/>
  <c r="D59" i="2" s="1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G61" i="2"/>
  <c r="H62" i="2"/>
  <c r="H65" i="2" s="1"/>
  <c r="I62" i="2"/>
  <c r="I65" i="2" s="1"/>
  <c r="C63" i="2"/>
  <c r="C64" i="2"/>
  <c r="A65" i="2"/>
  <c r="K65" i="2"/>
  <c r="D3" i="3" l="1"/>
  <c r="G73" i="3"/>
  <c r="G76" i="3" s="1"/>
  <c r="L62" i="1"/>
  <c r="C61" i="1"/>
  <c r="C60" i="1"/>
  <c r="C62" i="1" s="1"/>
  <c r="I58" i="1"/>
  <c r="Z57" i="1"/>
  <c r="Y57" i="1"/>
  <c r="X57" i="1"/>
  <c r="W57" i="1"/>
  <c r="V57" i="1"/>
  <c r="V62" i="1" s="1"/>
  <c r="U57" i="1"/>
  <c r="U62" i="1" s="1"/>
  <c r="T57" i="1"/>
  <c r="T62" i="1" s="1"/>
  <c r="S57" i="1"/>
  <c r="S62" i="1" s="1"/>
  <c r="R57" i="1"/>
  <c r="R62" i="1" s="1"/>
  <c r="Q57" i="1"/>
  <c r="Q62" i="1" s="1"/>
  <c r="P57" i="1"/>
  <c r="P62" i="1" s="1"/>
  <c r="O57" i="1"/>
  <c r="O62" i="1" s="1"/>
  <c r="N57" i="1"/>
  <c r="N62" i="1" s="1"/>
  <c r="M57" i="1"/>
  <c r="M62" i="1" s="1"/>
  <c r="M63" i="1" s="1"/>
  <c r="T65" i="1" s="1"/>
  <c r="L57" i="1"/>
  <c r="K57" i="1"/>
  <c r="K62" i="1" s="1"/>
  <c r="J57" i="1"/>
  <c r="J62" i="1" s="1"/>
  <c r="I57" i="1"/>
  <c r="I62" i="1" s="1"/>
  <c r="H57" i="1"/>
  <c r="H62" i="1" s="1"/>
  <c r="I63" i="1" s="1"/>
  <c r="C57" i="1"/>
  <c r="G56" i="1"/>
  <c r="D56" i="1" s="1"/>
  <c r="G55" i="1"/>
  <c r="D55" i="1" s="1"/>
  <c r="G54" i="1"/>
  <c r="D54" i="1"/>
  <c r="G53" i="1"/>
  <c r="D53" i="1" s="1"/>
  <c r="G52" i="1"/>
  <c r="D52" i="1"/>
  <c r="G51" i="1"/>
  <c r="D51" i="1"/>
  <c r="G50" i="1"/>
  <c r="D50" i="1" s="1"/>
  <c r="G49" i="1"/>
  <c r="D49" i="1" s="1"/>
  <c r="G48" i="1"/>
  <c r="D48" i="1"/>
  <c r="G47" i="1"/>
  <c r="D47" i="1" s="1"/>
  <c r="G46" i="1"/>
  <c r="D46" i="1" s="1"/>
  <c r="G45" i="1"/>
  <c r="D45" i="1" s="1"/>
  <c r="G44" i="1"/>
  <c r="D44" i="1"/>
  <c r="G43" i="1"/>
  <c r="D43" i="1" s="1"/>
  <c r="G42" i="1"/>
  <c r="D42" i="1" s="1"/>
  <c r="G41" i="1"/>
  <c r="D41" i="1"/>
  <c r="G40" i="1"/>
  <c r="D40" i="1" s="1"/>
  <c r="G39" i="1"/>
  <c r="D39" i="1" s="1"/>
  <c r="G38" i="1"/>
  <c r="D38" i="1"/>
  <c r="G37" i="1"/>
  <c r="D37" i="1" s="1"/>
  <c r="G36" i="1"/>
  <c r="D36" i="1"/>
  <c r="G35" i="1"/>
  <c r="D35" i="1"/>
  <c r="G34" i="1"/>
  <c r="D34" i="1" s="1"/>
  <c r="G33" i="1"/>
  <c r="D33" i="1"/>
  <c r="G32" i="1"/>
  <c r="D32" i="1"/>
  <c r="G31" i="1"/>
  <c r="D31" i="1" s="1"/>
  <c r="G30" i="1"/>
  <c r="D30" i="1" s="1"/>
  <c r="G29" i="1"/>
  <c r="D29" i="1" s="1"/>
  <c r="G28" i="1"/>
  <c r="D28" i="1"/>
  <c r="G27" i="1"/>
  <c r="D27" i="1" s="1"/>
  <c r="G26" i="1"/>
  <c r="D26" i="1" s="1"/>
  <c r="G25" i="1"/>
  <c r="D25" i="1"/>
  <c r="G24" i="1"/>
  <c r="D24" i="1" s="1"/>
  <c r="G23" i="1"/>
  <c r="D23" i="1" s="1"/>
  <c r="G22" i="1"/>
  <c r="D22" i="1"/>
  <c r="G21" i="1"/>
  <c r="D21" i="1" s="1"/>
  <c r="G20" i="1"/>
  <c r="D20" i="1"/>
  <c r="G19" i="1"/>
  <c r="D19" i="1"/>
  <c r="G18" i="1"/>
  <c r="D18" i="1" s="1"/>
  <c r="G17" i="1"/>
  <c r="D17" i="1"/>
  <c r="G16" i="1"/>
  <c r="D16" i="1"/>
  <c r="G15" i="1"/>
  <c r="D15" i="1" s="1"/>
  <c r="G14" i="1"/>
  <c r="D14" i="1" s="1"/>
  <c r="G13" i="1"/>
  <c r="D13" i="1" s="1"/>
  <c r="G12" i="1"/>
  <c r="D12" i="1"/>
  <c r="G11" i="1"/>
  <c r="D11" i="1" s="1"/>
  <c r="G10" i="1"/>
  <c r="D10" i="1" s="1"/>
  <c r="G9" i="1"/>
  <c r="D9" i="1"/>
  <c r="G8" i="1"/>
  <c r="D8" i="1" s="1"/>
  <c r="G7" i="1"/>
  <c r="D7" i="1" s="1"/>
  <c r="G6" i="1"/>
  <c r="D6" i="1"/>
  <c r="G5" i="1"/>
  <c r="D5" i="1" s="1"/>
  <c r="G4" i="1"/>
  <c r="D4" i="1"/>
  <c r="G3" i="1"/>
  <c r="D3" i="1"/>
  <c r="K64" i="1" l="1"/>
  <c r="G57" i="1"/>
  <c r="D57" i="1" s="1"/>
  <c r="D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MARISELA</author>
  </authors>
  <commentList>
    <comment ref="U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servicios 31 de mantenimiento preventivo alberca mas cepillado profundo 5, mas limpieza cisterna y desasolve 2</t>
        </r>
      </text>
    </comment>
    <comment ref="U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visita inspeccion proteccion civil</t>
        </r>
      </text>
    </comment>
    <comment ref="U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visita proteccion civil
</t>
        </r>
      </text>
    </comment>
    <comment ref="U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visita proteccion civil
</t>
        </r>
      </text>
    </comment>
    <comment ref="U4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inspeccion  proteccion civil para certificacion espacis saludables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MARISELA</author>
  </authors>
  <commentList>
    <comment ref="U7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MANTENIMIENTO UD PASTO SINTETICO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MARISELA</author>
  </authors>
  <commentList>
    <comment ref="U67" authorId="0" shapeId="0" xr:uid="{1B21ECF0-9BA2-4CAD-B39E-831523CD59E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NUMERO DE MTO PREVENTIVO CANCHAS PASTO SINTETICO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MARISELA</author>
  </authors>
  <commentList>
    <comment ref="V6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CANCHAS CON MANTENIMIENTO DE PASTO SINTETICO, CEPILLADO ARENA CAUCHO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tc={F66D387E-4D58-4565-B054-7EF40DB0CAAE}</author>
    <author>tc={A71863C5-A11F-4E3F-947A-A169584981E8}</author>
  </authors>
  <commentList>
    <comment ref="U7" authorId="0" shapeId="0" xr:uid="{F66D387E-4D58-4565-B054-7EF40DB0CAA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Mto canchas pasto sintetico</t>
      </text>
    </comment>
    <comment ref="U58" authorId="1" shapeId="0" xr:uid="{A71863C5-A11F-4E3F-947A-A169584981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Mantenimiento de canchas de pasto sintetico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tc={910B834F-1B07-4CFE-80A0-95F40F0D2C83}</author>
  </authors>
  <commentList>
    <comment ref="T43" authorId="0" shapeId="0" xr:uid="{910B834F-1B07-4CFE-80A0-95F40F0D2C8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Incluye numero de canchas de mantenimiento pasto_caucho_arena</t>
      </text>
    </comment>
  </commentList>
</comments>
</file>

<file path=xl/sharedStrings.xml><?xml version="1.0" encoding="utf-8"?>
<sst xmlns="http://schemas.openxmlformats.org/spreadsheetml/2006/main" count="2261" uniqueCount="227">
  <si>
    <t>consecutivo</t>
  </si>
  <si>
    <t>CENTROS DEPORTIVOS</t>
  </si>
  <si>
    <t xml:space="preserve"> Zona</t>
  </si>
  <si>
    <t>Recurso humano integrantes</t>
  </si>
  <si>
    <t>Recurso Material</t>
  </si>
  <si>
    <t>Recurso  Financiero</t>
  </si>
  <si>
    <t>Dias visitados</t>
  </si>
  <si>
    <t xml:space="preserve"> Limpieza General</t>
  </si>
  <si>
    <t>Mantenimiento Preventivo a Baños</t>
  </si>
  <si>
    <t xml:space="preserve"> Basura Recolectada</t>
  </si>
  <si>
    <t xml:space="preserve"> Desbrocé Servicios</t>
  </si>
  <si>
    <t xml:space="preserve">MOBILIARIO URBANO REHABILITADO EN UNIDADES DEPORTIVAS </t>
  </si>
  <si>
    <t xml:space="preserve">PINTURA SERVICIOS </t>
  </si>
  <si>
    <t xml:space="preserve">PINTURA PARA BORRADO GRAFFITI </t>
  </si>
  <si>
    <t xml:space="preserve">
PINTURA BARDAS M2</t>
  </si>
  <si>
    <t>Cuenta de 
PINTURA DIFERENTES SUPERF M2</t>
  </si>
  <si>
    <t>Numero de Metros reparados Cerca</t>
  </si>
  <si>
    <t xml:space="preserve"> Servicios de Albañilería se realizaron?</t>
  </si>
  <si>
    <t xml:space="preserve"> Servicios de Electricidad se realizaron?</t>
  </si>
  <si>
    <t xml:space="preserve"> Servicios de Fontanería se realizaron?</t>
  </si>
  <si>
    <t xml:space="preserve"> Servicios de Herrería se realizaron?</t>
  </si>
  <si>
    <t>Servicios de Diversos se realizaron?</t>
  </si>
  <si>
    <t xml:space="preserve"> No. bolsas y/o camiones de Basura recolectada</t>
  </si>
  <si>
    <t xml:space="preserve"> Desbrocé M2 </t>
  </si>
  <si>
    <t xml:space="preserve">Cuenta de 
Alambrado SERVICIOS reparación realizados </t>
  </si>
  <si>
    <t xml:space="preserve">Cuenta de 
MALLA PERIMETRAL RENOVADA M2 </t>
  </si>
  <si>
    <t>"CIUDAD DEPORTIVA ZAPOPAN " Parque Zapopan también conocido como Estadio de Atletismo TELMEX</t>
  </si>
  <si>
    <t>NORTE</t>
  </si>
  <si>
    <t>BOLSAS DE BASURA, ESCOBA, RECOGEDOR, ARAÑAS, DESBROZADORA, SOPLADORA, ETC.</t>
  </si>
  <si>
    <t>DE ACUERDO AL PRESUPUESTO OTORGADO A ESTE ORGANISMO</t>
  </si>
  <si>
    <t>Águilas, Colinas de las</t>
  </si>
  <si>
    <t>SUR</t>
  </si>
  <si>
    <t>Águilas, Las (FRANCISCO VILLA)</t>
  </si>
  <si>
    <t>Águilas, Las (Unidad Administrativa Sur) TV AZTECA</t>
  </si>
  <si>
    <t>Altagracia “Unidad Deportiva Flores Magón”</t>
  </si>
  <si>
    <t>Ángel ”El Zapopan” Romero Llamas</t>
  </si>
  <si>
    <t>Arcos de Zapopan</t>
  </si>
  <si>
    <t>Arenales Tapatíos II Sección</t>
  </si>
  <si>
    <t>Base Aérea</t>
  </si>
  <si>
    <t>Bóvedas, Las</t>
  </si>
  <si>
    <t>Briseño, El</t>
  </si>
  <si>
    <t>Briseño, Paseos del</t>
  </si>
  <si>
    <t>Casita, La</t>
  </si>
  <si>
    <t>Centro Educativo y Cultural Altagracia</t>
  </si>
  <si>
    <t>Colinas de Los Robles</t>
  </si>
  <si>
    <t>Colli Urbano</t>
  </si>
  <si>
    <t>Cordilleras, Residencial</t>
  </si>
  <si>
    <t>Jocotán</t>
  </si>
  <si>
    <t>Lomas de Tabachines</t>
  </si>
  <si>
    <t>Lomas de Zapopan</t>
  </si>
  <si>
    <t>Lomas de Zapopan (La Lechera)</t>
  </si>
  <si>
    <t>Lomas Universidad</t>
  </si>
  <si>
    <t>Mante, El</t>
  </si>
  <si>
    <t>Marcelino García Barragán</t>
  </si>
  <si>
    <t>Miguel de la Madrid</t>
  </si>
  <si>
    <t>Miramar</t>
  </si>
  <si>
    <t>Moctezuma, Residencial (Pistas)</t>
  </si>
  <si>
    <t>Moctezuma, Residencial (Tepeyac Infonavit)</t>
  </si>
  <si>
    <t>Nuevo México</t>
  </si>
  <si>
    <t>Nuevo México, Jardines de (1)</t>
  </si>
  <si>
    <t>Nuevo México, Jardines de (2)</t>
  </si>
  <si>
    <t>Nuevo México, Jardines de (3)</t>
  </si>
  <si>
    <t>Parque de las Estrellas</t>
  </si>
  <si>
    <t>Parque Municipal Francisco Villa</t>
  </si>
  <si>
    <t>Parques de Tesistán</t>
  </si>
  <si>
    <t>Paseos del Sol 2ª. Sección</t>
  </si>
  <si>
    <t>Plaza Guadalupe (Padel)</t>
  </si>
  <si>
    <t>Primavera, La</t>
  </si>
  <si>
    <t>Primavera, Lomas de la</t>
  </si>
  <si>
    <t>Residencial Santa Margarita, también conocida como “Las Margaritas”</t>
  </si>
  <si>
    <t>Rinconada de Las Palmas</t>
  </si>
  <si>
    <t>Robles, Los (Nixticuil)</t>
  </si>
  <si>
    <t>San Juan de Ocotán “El Molino”</t>
  </si>
  <si>
    <t>Santa Ana Tepetitlán</t>
  </si>
  <si>
    <t>Santa Margarita I</t>
  </si>
  <si>
    <t>Santa María del Pueblito</t>
  </si>
  <si>
    <t>Tepeyac Casino</t>
  </si>
  <si>
    <t>Tuzanía, La</t>
  </si>
  <si>
    <t>Unidad Deportiva "Arenales Tapatios "</t>
  </si>
  <si>
    <t>Unidad Deportiva "Heroes Nacionales "</t>
  </si>
  <si>
    <t>Unidad Deportiva "Moctezuma Residencial"(yelape)</t>
  </si>
  <si>
    <t>Unidad Deportiva "Valle de Nuevo Mexico"</t>
  </si>
  <si>
    <t>Unidad Habitacional U.A.G.</t>
  </si>
  <si>
    <t>Villas de Guadalupe (Comunidad Indígena de Mezquitán)</t>
  </si>
  <si>
    <r>
      <t xml:space="preserve">Total general    </t>
    </r>
    <r>
      <rPr>
        <b/>
        <sz val="10"/>
        <color rgb="FF000000"/>
        <rFont val="Calibri"/>
        <family val="2"/>
        <scheme val="minor"/>
      </rPr>
      <t>31 NORTE-   23 SUR</t>
    </r>
  </si>
  <si>
    <r>
      <t>SERVICIOS EMPRESA PRIVADA LIMPIEZA HELP</t>
    </r>
    <r>
      <rPr>
        <sz val="8"/>
        <color theme="5"/>
        <rFont val="Calibri"/>
        <family val="2"/>
        <scheme val="minor"/>
      </rPr>
      <t xml:space="preserve"> 62</t>
    </r>
    <r>
      <rPr>
        <sz val="8"/>
        <color rgb="FF000000"/>
        <rFont val="Calibri"/>
        <family val="2"/>
        <scheme val="minor"/>
      </rPr>
      <t xml:space="preserve"> U.D. DE ESTAS NO SE REPITEN </t>
    </r>
    <r>
      <rPr>
        <sz val="8"/>
        <color rgb="FFFF0000"/>
        <rFont val="Calibri"/>
        <family val="2"/>
        <scheme val="minor"/>
      </rPr>
      <t xml:space="preserve"> 2 ZONA SUR 16 ZONA NORTE</t>
    </r>
  </si>
  <si>
    <t>21 NORTE 11 SUR</t>
  </si>
  <si>
    <t>Horas trabajadas personal fijo entre 8 horas</t>
  </si>
  <si>
    <t>NUMEROS DIAS HABILES POR UD ATENDIDAS</t>
  </si>
  <si>
    <t>TOTAL NORTE</t>
  </si>
  <si>
    <t>TOTAL SUR</t>
  </si>
  <si>
    <t>TOTAL</t>
  </si>
  <si>
    <t>ENERO 2025</t>
  </si>
  <si>
    <t xml:space="preserve"> NORTE 26 +17SUR</t>
  </si>
  <si>
    <r>
      <t>SERVICIOS EMPRESA PRIVADA LIMPIEZA HELP</t>
    </r>
    <r>
      <rPr>
        <sz val="8"/>
        <color theme="5"/>
        <rFont val="Calibri"/>
        <family val="2"/>
        <scheme val="minor"/>
      </rPr>
      <t xml:space="preserve"> 59</t>
    </r>
    <r>
      <rPr>
        <sz val="8"/>
        <color rgb="FF000000"/>
        <rFont val="Calibri"/>
        <family val="2"/>
        <scheme val="minor"/>
      </rPr>
      <t xml:space="preserve"> U.D. DE ESTAS NO SE REPITEN </t>
    </r>
    <r>
      <rPr>
        <sz val="8"/>
        <color rgb="FFFF0000"/>
        <rFont val="Calibri"/>
        <family val="2"/>
        <scheme val="minor"/>
      </rPr>
      <t xml:space="preserve"> 6 ZONA SUR 17 ZONA NORTE</t>
    </r>
  </si>
  <si>
    <t>SUB-Total general</t>
  </si>
  <si>
    <t>Villas de Zapopan II</t>
  </si>
  <si>
    <t>Valle de Nuevo Mexico (La Periquera)</t>
  </si>
  <si>
    <t>Unidad Deportiva "El Zapote "</t>
  </si>
  <si>
    <t>Santa Lucia</t>
  </si>
  <si>
    <t>Santa Fé "El Polvorín"</t>
  </si>
  <si>
    <t xml:space="preserve">Rinconada las Palmas </t>
  </si>
  <si>
    <t>Mariano Otero</t>
  </si>
  <si>
    <t>La Haciendita, Santa Ana Tepetitlan.</t>
  </si>
  <si>
    <t>Jardines del Vergel</t>
  </si>
  <si>
    <t>Húmedo de Nextipac</t>
  </si>
  <si>
    <t>GLORIENTA CALZ CENTRAL Col Ciudad Granja</t>
  </si>
  <si>
    <t>Girasoles</t>
  </si>
  <si>
    <t xml:space="preserve">El Grillo, Constitucion </t>
  </si>
  <si>
    <t>Base Aerea</t>
  </si>
  <si>
    <t>Balcones del Sol</t>
  </si>
  <si>
    <t xml:space="preserve">Suma de Desbrocé M2 </t>
  </si>
  <si>
    <t>Total general  45 norte 35sur</t>
  </si>
  <si>
    <t>Sub-total general HELP</t>
  </si>
  <si>
    <r>
      <t xml:space="preserve">SERVICIOS EMPRESA PRIVADA LIMPIEZA HELP 61 U.D. </t>
    </r>
    <r>
      <rPr>
        <sz val="10"/>
        <color rgb="FF00B050"/>
        <rFont val="Calibri"/>
        <family val="2"/>
        <scheme val="minor"/>
      </rPr>
      <t>DE ESTAS NO SE REPITEN  10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theme="6" tint="-0.249977111117893"/>
        <rFont val="Calibri"/>
        <family val="2"/>
        <scheme val="minor"/>
      </rPr>
      <t xml:space="preserve">ZONA SUR  2  </t>
    </r>
    <r>
      <rPr>
        <sz val="10"/>
        <color rgb="FF000000"/>
        <rFont val="Calibri"/>
        <family val="2"/>
        <scheme val="minor"/>
      </rPr>
      <t xml:space="preserve">ZONA </t>
    </r>
    <r>
      <rPr>
        <sz val="10"/>
        <color theme="4" tint="-0.249977111117893"/>
        <rFont val="Calibri"/>
        <family val="2"/>
        <scheme val="minor"/>
      </rPr>
      <t>NORTE 8</t>
    </r>
  </si>
  <si>
    <t>Sub-total general 37 norte 33 sur</t>
  </si>
  <si>
    <t>Vigía, El</t>
  </si>
  <si>
    <t>Venta del Astillero</t>
  </si>
  <si>
    <t>Valle de Nuevo Mexico</t>
  </si>
  <si>
    <t>Unidad República 2da. Sección</t>
  </si>
  <si>
    <t>Unidad Deportiva " San Juan de Ocotan "</t>
  </si>
  <si>
    <t>Santa Fe “El Polvorín”</t>
  </si>
  <si>
    <t xml:space="preserve">Parques de Tesistán </t>
  </si>
  <si>
    <t>Parques del Auditorio Olimpia</t>
  </si>
  <si>
    <t>Moctezuma, yelape</t>
  </si>
  <si>
    <t>Lomas de la Primavera</t>
  </si>
  <si>
    <t>La Primavera</t>
  </si>
  <si>
    <t>Hogares del Batán</t>
  </si>
  <si>
    <t>FOVISSSTE</t>
  </si>
  <si>
    <t>Constitución El Grillo</t>
  </si>
  <si>
    <t>Benito Juarez</t>
  </si>
  <si>
    <t xml:space="preserve">Arenales Tapatíos </t>
  </si>
  <si>
    <t>Arboleda, La</t>
  </si>
  <si>
    <t xml:space="preserve"> Basura Recolectada toneladas</t>
  </si>
  <si>
    <t xml:space="preserve"> Servicios de Fontanería se realizaron</t>
  </si>
  <si>
    <t>PINTURA BARDAS M2</t>
  </si>
  <si>
    <t>PINTURA DIFERENTES SUPERF M2</t>
  </si>
  <si>
    <t>No. Visitas para Recoleccion   Basura</t>
  </si>
  <si>
    <t>Total general  35  norte 54 sur</t>
  </si>
  <si>
    <r>
      <t xml:space="preserve">SERVICIOS EMPRESA PRIVADA LIMPIEZA HELP 62 U.D. </t>
    </r>
    <r>
      <rPr>
        <sz val="10"/>
        <color rgb="FF00B050"/>
        <rFont val="Calibri"/>
        <family val="2"/>
        <scheme val="minor"/>
      </rPr>
      <t xml:space="preserve">DE ESTAS NO SE REPITEN   2  </t>
    </r>
    <r>
      <rPr>
        <sz val="10"/>
        <color theme="6" tint="-0.249977111117893"/>
        <rFont val="Calibri"/>
        <family val="2"/>
        <scheme val="minor"/>
      </rPr>
      <t xml:space="preserve">ZONA SUR.    20  </t>
    </r>
    <r>
      <rPr>
        <sz val="10"/>
        <color rgb="FF000000"/>
        <rFont val="Calibri"/>
        <family val="2"/>
        <scheme val="minor"/>
      </rPr>
      <t xml:space="preserve">ZONA </t>
    </r>
    <r>
      <rPr>
        <sz val="10"/>
        <color theme="4" tint="-0.249977111117893"/>
        <rFont val="Calibri"/>
        <family val="2"/>
        <scheme val="minor"/>
      </rPr>
      <t xml:space="preserve">NORTE </t>
    </r>
  </si>
  <si>
    <t>Sub-total general 33 norte 34 sur</t>
  </si>
  <si>
    <t>Villas de Guadalupe</t>
  </si>
  <si>
    <t>Santa Margarita</t>
  </si>
  <si>
    <t>Santa Fe el Polvorin</t>
  </si>
  <si>
    <t>Plaza Guadalupe, Residencial</t>
  </si>
  <si>
    <t>Hogares de Nuevo México (La Periquera)</t>
  </si>
  <si>
    <t>Colli Ejidal</t>
  </si>
  <si>
    <t xml:space="preserve">Las Bóvedas </t>
  </si>
  <si>
    <t>Numero de Metros mto pasto sintetico</t>
  </si>
  <si>
    <t>FEBRERO 2025</t>
  </si>
  <si>
    <t>MARZO 2025</t>
  </si>
  <si>
    <t>ABRIL 2025</t>
  </si>
  <si>
    <r>
      <t xml:space="preserve">SERVICIOS EMPRESA PRIVADA LIMPIEZA HELP 62 U.D. </t>
    </r>
    <r>
      <rPr>
        <sz val="10"/>
        <color rgb="FF00B050"/>
        <rFont val="Calibri"/>
        <family val="2"/>
        <scheme val="minor"/>
      </rPr>
      <t xml:space="preserve">DE ESTAS NO SE REPITEN   1  </t>
    </r>
    <r>
      <rPr>
        <sz val="10"/>
        <color theme="6" tint="-0.249977111117893"/>
        <rFont val="Calibri"/>
        <family val="2"/>
        <scheme val="minor"/>
      </rPr>
      <t xml:space="preserve">ZONA SUR.   14 </t>
    </r>
    <r>
      <rPr>
        <sz val="10"/>
        <color rgb="FF000000"/>
        <rFont val="Calibri"/>
        <family val="2"/>
        <scheme val="minor"/>
      </rPr>
      <t xml:space="preserve">ZONA </t>
    </r>
    <r>
      <rPr>
        <sz val="10"/>
        <color theme="4" tint="-0.249977111117893"/>
        <rFont val="Calibri"/>
        <family val="2"/>
        <scheme val="minor"/>
      </rPr>
      <t xml:space="preserve">NORTE </t>
    </r>
  </si>
  <si>
    <t>Sub-total general  33 norte  33 sur</t>
  </si>
  <si>
    <t>sur</t>
  </si>
  <si>
    <t>Víctor Hugo</t>
  </si>
  <si>
    <t>norte</t>
  </si>
  <si>
    <t>Vergel, Jardines del</t>
  </si>
  <si>
    <t>Vergel, El</t>
  </si>
  <si>
    <t>Unidad Deportiva "Santa Lucia"</t>
  </si>
  <si>
    <t>Nuevo México, Hogares de av guadalajara (POZO O HUNDIDA)</t>
  </si>
  <si>
    <t>Nextipac, El Húmedo de</t>
  </si>
  <si>
    <t>Lagos del Country</t>
  </si>
  <si>
    <t>Constitución “El Grillo”</t>
  </si>
  <si>
    <t>Benito Juárez</t>
  </si>
  <si>
    <t>Aurora, La</t>
  </si>
  <si>
    <t>Auditorio, Parques del 1</t>
  </si>
  <si>
    <t>Auditorio, Jardines del</t>
  </si>
  <si>
    <t>Atemajac del Valle</t>
  </si>
  <si>
    <t>No. Metros Servicios de Alambrado</t>
  </si>
  <si>
    <t>PINTURA  CANCHAS M2</t>
  </si>
  <si>
    <t>Servicios de Mobiliario Urbano</t>
  </si>
  <si>
    <t>Servicios de Fontaneria</t>
  </si>
  <si>
    <t>Servicios de Alambrado</t>
  </si>
  <si>
    <t xml:space="preserve"> Desbrocé m2</t>
  </si>
  <si>
    <t>MAYO 2025</t>
  </si>
  <si>
    <t>Numero de Metros mantenimiento pasto sintetico, caucho, arena</t>
  </si>
  <si>
    <t xml:space="preserve"> Servicios de Alambrado</t>
  </si>
  <si>
    <t xml:space="preserve">Desbrocé M2 </t>
  </si>
  <si>
    <t>Sub-Total general personal              COMUDE  38 norte 25 sur</t>
  </si>
  <si>
    <r>
      <t xml:space="preserve">SERVICIOS EMPRESA PRIVADA LIMPIEZA HELP 61 U.D. </t>
    </r>
    <r>
      <rPr>
        <sz val="10"/>
        <color rgb="FF00B050"/>
        <rFont val="Calibri"/>
        <family val="2"/>
        <scheme val="minor"/>
      </rPr>
      <t xml:space="preserve">DE ESTAS NO SE REPITEN  16 ( </t>
    </r>
    <r>
      <rPr>
        <sz val="10"/>
        <color theme="6" tint="-0.249977111117893"/>
        <rFont val="Calibri"/>
        <family val="2"/>
        <scheme val="minor"/>
      </rPr>
      <t xml:space="preserve">ZONA SUR.1) (15 </t>
    </r>
    <r>
      <rPr>
        <sz val="10"/>
        <color rgb="FF000000"/>
        <rFont val="Calibri"/>
        <family val="2"/>
        <scheme val="minor"/>
      </rPr>
      <t xml:space="preserve">ZONA </t>
    </r>
    <r>
      <rPr>
        <sz val="10"/>
        <color theme="4" tint="-0.249977111117893"/>
        <rFont val="Calibri"/>
        <family val="2"/>
        <scheme val="minor"/>
      </rPr>
      <t xml:space="preserve">NORTE) </t>
    </r>
  </si>
  <si>
    <t>Sub-total general HELP  16 UD</t>
  </si>
  <si>
    <t>Total general  53 norte 26 sur</t>
  </si>
  <si>
    <t>JUNIO 2025</t>
  </si>
  <si>
    <t>Total general  44 norte 35 sur</t>
  </si>
  <si>
    <t>Sub-total general HELP  60 UD</t>
  </si>
  <si>
    <r>
      <t xml:space="preserve">SERVICIOS EMPRESA PRIVADA LIMPIEZA HELP 60 U.D. </t>
    </r>
    <r>
      <rPr>
        <sz val="10"/>
        <color rgb="FF00B050"/>
        <rFont val="Calibri"/>
        <family val="2"/>
        <scheme val="minor"/>
      </rPr>
      <t xml:space="preserve">DE ESTAS NO SE REPITEN 16 ( 5 </t>
    </r>
    <r>
      <rPr>
        <sz val="10"/>
        <color theme="6" tint="-0.249977111117893"/>
        <rFont val="Calibri"/>
        <family val="2"/>
        <scheme val="minor"/>
      </rPr>
      <t xml:space="preserve">ZONA SUR) (11 </t>
    </r>
    <r>
      <rPr>
        <sz val="10"/>
        <color rgb="FF000000"/>
        <rFont val="Calibri"/>
        <family val="2"/>
        <scheme val="minor"/>
      </rPr>
      <t xml:space="preserve">ZONA </t>
    </r>
    <r>
      <rPr>
        <sz val="10"/>
        <color theme="4" tint="-0.249977111117893"/>
        <rFont val="Calibri"/>
        <family val="2"/>
        <scheme val="minor"/>
      </rPr>
      <t xml:space="preserve">NORTE) </t>
    </r>
  </si>
  <si>
    <t>Sub-Total actividades personal Comude 33 norte  30  sur</t>
  </si>
  <si>
    <t>Unidad Deportiva "Moctezuma Residencial"Infonavit</t>
  </si>
  <si>
    <t>Residencial Santa Margarita, Tambien Conocida como "Las Margaritas"</t>
  </si>
  <si>
    <t>Plaza Guadalupe</t>
  </si>
  <si>
    <t>La Tuzania</t>
  </si>
  <si>
    <t>La Aurora</t>
  </si>
  <si>
    <t>La Arboleda</t>
  </si>
  <si>
    <t>Fovisste</t>
  </si>
  <si>
    <t>Espacio Deportivo en Ciudad Granja ( glorieta)</t>
  </si>
  <si>
    <t>Águilas,  Las (Unidad Admva. Sur)</t>
  </si>
  <si>
    <t xml:space="preserve"> Parque Zapopan también conocido como Estadio de Atletismo TELMEX</t>
  </si>
  <si>
    <t xml:space="preserve">
ALBAÑILERIA SERVICIOS</t>
  </si>
  <si>
    <t xml:space="preserve">
FONTANERIA SERVICIOS </t>
  </si>
  <si>
    <t xml:space="preserve">
 Diversos servicios de mantenimiento preventivo </t>
  </si>
  <si>
    <t xml:space="preserve">
ELECTRICIDAD SERVICIOS </t>
  </si>
  <si>
    <t xml:space="preserve">
HERRERIA  SERVICIOS </t>
  </si>
  <si>
    <t xml:space="preserve"> PINTURA CANCHAS M2</t>
  </si>
  <si>
    <t xml:space="preserve"> PINTURA CANCHAS</t>
  </si>
  <si>
    <t xml:space="preserve">
PINTURA PARA BORRADO GRAFFITI </t>
  </si>
  <si>
    <t>JULIO</t>
  </si>
  <si>
    <t>Total general  49 norte 29 sur</t>
  </si>
  <si>
    <t>Sub-total general HELP  65 UD sur  norte  que no se repiten 4 sur 20 norte</t>
  </si>
  <si>
    <t>Sub-Total actividades personal Comude 29 norte 25 sur</t>
  </si>
  <si>
    <t>Unidad Deportiva Yelape "Moctezuma Residencial"</t>
  </si>
  <si>
    <t>Parque Zapopan, tambien conocido como Estadio de Atletismo TELMEX.</t>
  </si>
  <si>
    <t>Parque Barrial Santa Ana Tepetitlán</t>
  </si>
  <si>
    <t>Las Bóvedas</t>
  </si>
  <si>
    <t>La Casita</t>
  </si>
  <si>
    <t>Auditorio I, Parques del</t>
  </si>
  <si>
    <t>TONELADAS BASURA</t>
  </si>
  <si>
    <t xml:space="preserve">
PINTURA DIFERENTES SUPERF M2</t>
  </si>
  <si>
    <t>PINTURA CANCHAS M2</t>
  </si>
  <si>
    <t xml:space="preserve"> Metros reparados CERCA</t>
  </si>
  <si>
    <t xml:space="preserve">
MOBILIARIO URBANO REHABILITADO EN UNIDADES DEPORTIVAS </t>
  </si>
  <si>
    <t>AGOSTO</t>
  </si>
  <si>
    <t>Total general  xxx norte  xxx sur</t>
  </si>
  <si>
    <t>Sub-total general HELP  63 UD  Atendidas                                  que no se repiten 2 sur 26 norte</t>
  </si>
  <si>
    <t>Sub-Total actividades personal Comude  10 norte 29 sur</t>
  </si>
  <si>
    <t>M2  Mantenimiento canchas pasto sintetico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</si>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</sst>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5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000000"/>
      <name val="Segoe UI"/>
      <family val="2"/>
    </font>
    <font>
      <sz val="7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3E4F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14">
    <xf numFmtId="0" fontId="0" fillId="0" borderId="0" xfId="0"/>
    <xf numFmtId="0" fontId="2" fillId="2" borderId="1" xfId="2" applyFont="1" applyFill="1" applyBorder="1" applyAlignment="1">
      <alignment horizontal="center" vertical="center" textRotation="90"/>
    </xf>
    <xf numFmtId="0" fontId="3" fillId="2" borderId="1" xfId="2" applyFont="1" applyFill="1" applyBorder="1" applyAlignment="1">
      <alignment vertical="center" wrapText="1"/>
    </xf>
    <xf numFmtId="0" fontId="3" fillId="3" borderId="1" xfId="2" applyFont="1" applyFill="1" applyBorder="1" applyAlignment="1">
      <alignment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vertical="center" wrapText="1"/>
    </xf>
    <xf numFmtId="41" fontId="3" fillId="3" borderId="1" xfId="1" applyNumberFormat="1" applyFont="1" applyFill="1" applyBorder="1" applyAlignment="1">
      <alignment horizontal="center" vertical="center" wrapText="1"/>
    </xf>
    <xf numFmtId="41" fontId="2" fillId="4" borderId="1" xfId="1" applyNumberFormat="1" applyFont="1" applyFill="1" applyBorder="1" applyAlignment="1">
      <alignment horizontal="center" vertical="center" wrapText="1"/>
    </xf>
    <xf numFmtId="41" fontId="2" fillId="5" borderId="1" xfId="1" applyNumberFormat="1" applyFont="1" applyFill="1" applyBorder="1" applyAlignment="1">
      <alignment horizontal="center" vertical="center" wrapText="1"/>
    </xf>
    <xf numFmtId="41" fontId="2" fillId="6" borderId="1" xfId="1" applyNumberFormat="1" applyFont="1" applyFill="1" applyBorder="1" applyAlignment="1">
      <alignment horizontal="center" vertical="center" wrapText="1"/>
    </xf>
    <xf numFmtId="0" fontId="1" fillId="0" borderId="1" xfId="2" applyBorder="1" applyAlignment="1">
      <alignment wrapText="1"/>
    </xf>
    <xf numFmtId="0" fontId="1" fillId="0" borderId="0" xfId="2"/>
    <xf numFmtId="0" fontId="1" fillId="0" borderId="1" xfId="2" applyBorder="1" applyAlignment="1">
      <alignment horizontal="center" vertical="center"/>
    </xf>
    <xf numFmtId="0" fontId="1" fillId="0" borderId="1" xfId="2" applyBorder="1"/>
    <xf numFmtId="0" fontId="4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0" fontId="1" fillId="7" borderId="1" xfId="2" applyFill="1" applyBorder="1" applyAlignment="1">
      <alignment horizontal="center" vertical="center"/>
    </xf>
    <xf numFmtId="0" fontId="1" fillId="7" borderId="1" xfId="2" applyFill="1" applyBorder="1"/>
    <xf numFmtId="0" fontId="1" fillId="7" borderId="0" xfId="2" applyFill="1"/>
    <xf numFmtId="0" fontId="1" fillId="8" borderId="1" xfId="2" applyFill="1" applyBorder="1"/>
    <xf numFmtId="0" fontId="1" fillId="8" borderId="0" xfId="2" applyFill="1"/>
    <xf numFmtId="0" fontId="7" fillId="0" borderId="1" xfId="2" applyFont="1" applyBorder="1" applyAlignment="1">
      <alignment horizontal="center" wrapText="1"/>
    </xf>
    <xf numFmtId="41" fontId="10" fillId="0" borderId="1" xfId="2" applyNumberFormat="1" applyFont="1" applyBorder="1" applyAlignment="1">
      <alignment horizontal="center" vertical="center" wrapText="1"/>
    </xf>
    <xf numFmtId="0" fontId="1" fillId="0" borderId="2" xfId="2" applyBorder="1"/>
    <xf numFmtId="0" fontId="1" fillId="9" borderId="0" xfId="2" applyFill="1"/>
    <xf numFmtId="0" fontId="1" fillId="9" borderId="3" xfId="2" applyFill="1" applyBorder="1"/>
    <xf numFmtId="0" fontId="6" fillId="9" borderId="0" xfId="2" applyFont="1" applyFill="1"/>
    <xf numFmtId="0" fontId="1" fillId="0" borderId="1" xfId="2" applyBorder="1" applyAlignment="1">
      <alignment horizontal="center"/>
    </xf>
    <xf numFmtId="0" fontId="1" fillId="5" borderId="1" xfId="2" applyFill="1" applyBorder="1" applyAlignment="1">
      <alignment horizontal="center"/>
    </xf>
    <xf numFmtId="0" fontId="1" fillId="7" borderId="1" xfId="2" applyFill="1" applyBorder="1" applyAlignment="1">
      <alignment horizontal="center"/>
    </xf>
    <xf numFmtId="0" fontId="1" fillId="8" borderId="1" xfId="2" applyFill="1" applyBorder="1" applyAlignment="1">
      <alignment horizontal="center"/>
    </xf>
    <xf numFmtId="41" fontId="1" fillId="0" borderId="1" xfId="2" applyNumberFormat="1" applyBorder="1" applyAlignment="1">
      <alignment horizontal="center"/>
    </xf>
    <xf numFmtId="41" fontId="1" fillId="0" borderId="1" xfId="1" applyNumberFormat="1" applyFont="1" applyFill="1" applyBorder="1" applyAlignment="1">
      <alignment horizontal="center"/>
    </xf>
    <xf numFmtId="0" fontId="1" fillId="0" borderId="0" xfId="2" applyAlignment="1">
      <alignment horizontal="center"/>
    </xf>
    <xf numFmtId="41" fontId="1" fillId="0" borderId="1" xfId="2" applyNumberFormat="1" applyBorder="1" applyAlignment="1">
      <alignment horizontal="center" vertical="center" wrapText="1"/>
    </xf>
    <xf numFmtId="41" fontId="11" fillId="0" borderId="1" xfId="2" applyNumberFormat="1" applyFont="1" applyBorder="1" applyAlignment="1">
      <alignment horizontal="center" vertical="center" wrapText="1"/>
    </xf>
    <xf numFmtId="0" fontId="1" fillId="9" borderId="0" xfId="2" applyFill="1" applyAlignment="1">
      <alignment horizontal="center"/>
    </xf>
    <xf numFmtId="41" fontId="1" fillId="9" borderId="0" xfId="2" applyNumberFormat="1" applyFill="1" applyAlignment="1">
      <alignment horizontal="center"/>
    </xf>
    <xf numFmtId="41" fontId="1" fillId="10" borderId="0" xfId="2" applyNumberFormat="1" applyFill="1" applyAlignment="1">
      <alignment horizontal="center"/>
    </xf>
    <xf numFmtId="41" fontId="1" fillId="6" borderId="0" xfId="2" applyNumberFormat="1" applyFill="1" applyAlignment="1">
      <alignment horizontal="center"/>
    </xf>
    <xf numFmtId="41" fontId="12" fillId="11" borderId="0" xfId="2" applyNumberFormat="1" applyFont="1" applyFill="1" applyAlignment="1">
      <alignment horizontal="center"/>
    </xf>
    <xf numFmtId="0" fontId="1" fillId="6" borderId="0" xfId="2" applyFill="1" applyAlignment="1">
      <alignment horizontal="center"/>
    </xf>
    <xf numFmtId="0" fontId="1" fillId="5" borderId="0" xfId="2" applyFill="1" applyAlignment="1">
      <alignment horizontal="center"/>
    </xf>
    <xf numFmtId="41" fontId="1" fillId="5" borderId="0" xfId="2" applyNumberFormat="1" applyFill="1" applyAlignment="1">
      <alignment horizontal="center"/>
    </xf>
    <xf numFmtId="0" fontId="1" fillId="0" borderId="0" xfId="2" applyAlignment="1">
      <alignment wrapText="1"/>
    </xf>
    <xf numFmtId="41" fontId="1" fillId="9" borderId="0" xfId="2" applyNumberFormat="1" applyFill="1"/>
    <xf numFmtId="41" fontId="0" fillId="0" borderId="0" xfId="1" applyNumberFormat="1" applyFont="1" applyAlignment="1"/>
    <xf numFmtId="0" fontId="5" fillId="0" borderId="3" xfId="2" applyFont="1" applyBorder="1" applyAlignment="1">
      <alignment horizontal="center" vertical="center" wrapText="1"/>
    </xf>
    <xf numFmtId="0" fontId="1" fillId="12" borderId="0" xfId="2" applyFill="1"/>
    <xf numFmtId="0" fontId="1" fillId="13" borderId="1" xfId="2" applyFill="1" applyBorder="1"/>
    <xf numFmtId="0" fontId="1" fillId="12" borderId="1" xfId="2" applyFill="1" applyBorder="1"/>
    <xf numFmtId="0" fontId="1" fillId="12" borderId="1" xfId="2" applyFill="1" applyBorder="1" applyAlignment="1">
      <alignment horizontal="center"/>
    </xf>
    <xf numFmtId="0" fontId="4" fillId="12" borderId="1" xfId="2" applyFont="1" applyFill="1" applyBorder="1" applyAlignment="1">
      <alignment horizontal="center" vertical="center" wrapText="1"/>
    </xf>
    <xf numFmtId="0" fontId="1" fillId="12" borderId="1" xfId="2" applyFill="1" applyBorder="1" applyAlignment="1">
      <alignment wrapText="1"/>
    </xf>
    <xf numFmtId="0" fontId="4" fillId="0" borderId="1" xfId="2" applyFont="1" applyBorder="1" applyAlignment="1">
      <alignment horizontal="center" vertical="center" wrapText="1"/>
    </xf>
    <xf numFmtId="0" fontId="1" fillId="0" borderId="1" xfId="2" applyBorder="1" applyAlignment="1">
      <alignment vertical="center" wrapText="1"/>
    </xf>
    <xf numFmtId="41" fontId="1" fillId="0" borderId="0" xfId="2" applyNumberFormat="1"/>
    <xf numFmtId="0" fontId="1" fillId="14" borderId="0" xfId="2" applyFill="1"/>
    <xf numFmtId="41" fontId="13" fillId="0" borderId="0" xfId="2" applyNumberFormat="1" applyFont="1"/>
    <xf numFmtId="0" fontId="13" fillId="0" borderId="0" xfId="2" applyFont="1"/>
    <xf numFmtId="0" fontId="13" fillId="14" borderId="0" xfId="2" applyFont="1" applyFill="1"/>
    <xf numFmtId="0" fontId="13" fillId="12" borderId="0" xfId="2" applyFont="1" applyFill="1"/>
    <xf numFmtId="41" fontId="13" fillId="9" borderId="0" xfId="2" applyNumberFormat="1" applyFont="1" applyFill="1"/>
    <xf numFmtId="41" fontId="13" fillId="15" borderId="0" xfId="2" applyNumberFormat="1" applyFont="1" applyFill="1"/>
    <xf numFmtId="0" fontId="1" fillId="9" borderId="0" xfId="2" applyFill="1" applyAlignment="1">
      <alignment wrapText="1"/>
    </xf>
    <xf numFmtId="41" fontId="13" fillId="12" borderId="0" xfId="2" applyNumberFormat="1" applyFont="1" applyFill="1"/>
    <xf numFmtId="41" fontId="13" fillId="12" borderId="0" xfId="1" applyNumberFormat="1" applyFont="1" applyFill="1" applyAlignment="1"/>
    <xf numFmtId="0" fontId="1" fillId="12" borderId="0" xfId="2" applyFill="1" applyAlignment="1">
      <alignment horizontal="center"/>
    </xf>
    <xf numFmtId="0" fontId="6" fillId="12" borderId="0" xfId="2" applyFont="1" applyFill="1" applyAlignment="1">
      <alignment horizontal="center"/>
    </xf>
    <xf numFmtId="0" fontId="1" fillId="0" borderId="0" xfId="2" applyAlignment="1">
      <alignment horizontal="center" wrapText="1"/>
    </xf>
    <xf numFmtId="0" fontId="1" fillId="16" borderId="0" xfId="2" applyFill="1"/>
    <xf numFmtId="41" fontId="13" fillId="16" borderId="1" xfId="2" applyNumberFormat="1" applyFont="1" applyFill="1" applyBorder="1" applyAlignment="1">
      <alignment vertical="center" wrapText="1"/>
    </xf>
    <xf numFmtId="0" fontId="4" fillId="16" borderId="1" xfId="2" applyFont="1" applyFill="1" applyBorder="1" applyAlignment="1">
      <alignment horizontal="center" vertical="center" wrapText="1"/>
    </xf>
    <xf numFmtId="0" fontId="1" fillId="16" borderId="1" xfId="2" applyFill="1" applyBorder="1"/>
    <xf numFmtId="0" fontId="1" fillId="16" borderId="1" xfId="2" applyFill="1" applyBorder="1" applyAlignment="1">
      <alignment horizontal="center"/>
    </xf>
    <xf numFmtId="0" fontId="1" fillId="16" borderId="1" xfId="2" applyFill="1" applyBorder="1" applyAlignment="1">
      <alignment wrapText="1"/>
    </xf>
    <xf numFmtId="41" fontId="13" fillId="0" borderId="1" xfId="2" applyNumberFormat="1" applyFont="1" applyBorder="1" applyAlignment="1">
      <alignment vertical="center" wrapText="1"/>
    </xf>
    <xf numFmtId="0" fontId="13" fillId="0" borderId="1" xfId="2" applyFont="1" applyBorder="1"/>
    <xf numFmtId="0" fontId="13" fillId="0" borderId="1" xfId="2" applyFont="1" applyBorder="1" applyAlignment="1">
      <alignment vertical="center" wrapText="1"/>
    </xf>
    <xf numFmtId="41" fontId="5" fillId="0" borderId="1" xfId="2" applyNumberFormat="1" applyFont="1" applyBorder="1" applyAlignment="1">
      <alignment vertical="center" wrapText="1"/>
    </xf>
    <xf numFmtId="0" fontId="13" fillId="0" borderId="1" xfId="2" applyFont="1" applyBorder="1" applyAlignment="1">
      <alignment horizontal="center"/>
    </xf>
    <xf numFmtId="0" fontId="11" fillId="0" borderId="1" xfId="2" applyFont="1" applyBorder="1" applyAlignment="1">
      <alignment wrapText="1"/>
    </xf>
    <xf numFmtId="41" fontId="2" fillId="14" borderId="1" xfId="1" applyNumberFormat="1" applyFont="1" applyFill="1" applyBorder="1" applyAlignment="1">
      <alignment horizontal="center" vertical="center" wrapText="1"/>
    </xf>
    <xf numFmtId="41" fontId="2" fillId="12" borderId="1" xfId="1" applyNumberFormat="1" applyFont="1" applyFill="1" applyBorder="1" applyAlignment="1">
      <alignment horizontal="center" vertical="center" wrapText="1"/>
    </xf>
    <xf numFmtId="41" fontId="2" fillId="17" borderId="1" xfId="1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/>
    </xf>
    <xf numFmtId="43" fontId="0" fillId="0" borderId="0" xfId="1" applyFont="1"/>
    <xf numFmtId="43" fontId="1" fillId="0" borderId="0" xfId="2" applyNumberFormat="1"/>
    <xf numFmtId="43" fontId="0" fillId="8" borderId="0" xfId="1" applyFont="1" applyFill="1"/>
    <xf numFmtId="43" fontId="0" fillId="12" borderId="1" xfId="1" applyFont="1" applyFill="1" applyBorder="1"/>
    <xf numFmtId="0" fontId="6" fillId="12" borderId="1" xfId="2" applyFont="1" applyFill="1" applyBorder="1" applyAlignment="1">
      <alignment horizontal="center"/>
    </xf>
    <xf numFmtId="0" fontId="7" fillId="0" borderId="0" xfId="2" applyFont="1" applyAlignment="1">
      <alignment wrapText="1"/>
    </xf>
    <xf numFmtId="43" fontId="0" fillId="16" borderId="1" xfId="1" applyFont="1" applyFill="1" applyBorder="1"/>
    <xf numFmtId="43" fontId="0" fillId="8" borderId="1" xfId="1" applyFont="1" applyFill="1" applyBorder="1"/>
    <xf numFmtId="41" fontId="5" fillId="8" borderId="1" xfId="2" applyNumberFormat="1" applyFont="1" applyFill="1" applyBorder="1" applyAlignment="1">
      <alignment vertical="center" wrapText="1"/>
    </xf>
    <xf numFmtId="0" fontId="4" fillId="8" borderId="1" xfId="2" applyFont="1" applyFill="1" applyBorder="1" applyAlignment="1">
      <alignment horizontal="center" vertical="center" wrapText="1"/>
    </xf>
    <xf numFmtId="43" fontId="0" fillId="0" borderId="1" xfId="1" applyFont="1" applyBorder="1"/>
    <xf numFmtId="43" fontId="19" fillId="8" borderId="1" xfId="1" applyFont="1" applyFill="1" applyBorder="1" applyAlignment="1">
      <alignment horizontal="center"/>
    </xf>
    <xf numFmtId="0" fontId="20" fillId="8" borderId="1" xfId="2" applyFont="1" applyFill="1" applyBorder="1"/>
    <xf numFmtId="43" fontId="21" fillId="8" borderId="1" xfId="1" applyFont="1" applyFill="1" applyBorder="1" applyAlignment="1">
      <alignment horizontal="center"/>
    </xf>
    <xf numFmtId="41" fontId="2" fillId="4" borderId="2" xfId="1" applyNumberFormat="1" applyFont="1" applyFill="1" applyBorder="1" applyAlignment="1">
      <alignment horizontal="center" vertical="center" wrapText="1"/>
    </xf>
    <xf numFmtId="41" fontId="2" fillId="14" borderId="2" xfId="1" applyNumberFormat="1" applyFont="1" applyFill="1" applyBorder="1" applyAlignment="1">
      <alignment horizontal="center" vertical="center" wrapText="1"/>
    </xf>
    <xf numFmtId="41" fontId="2" fillId="5" borderId="2" xfId="1" applyNumberFormat="1" applyFont="1" applyFill="1" applyBorder="1" applyAlignment="1">
      <alignment horizontal="center" vertical="center" wrapText="1"/>
    </xf>
    <xf numFmtId="43" fontId="2" fillId="6" borderId="2" xfId="1" applyFont="1" applyFill="1" applyBorder="1" applyAlignment="1">
      <alignment horizontal="center" vertical="center" wrapText="1"/>
    </xf>
    <xf numFmtId="41" fontId="2" fillId="17" borderId="2" xfId="1" applyNumberFormat="1" applyFont="1" applyFill="1" applyBorder="1" applyAlignment="1">
      <alignment horizontal="center" vertical="center" wrapText="1"/>
    </xf>
    <xf numFmtId="41" fontId="3" fillId="3" borderId="2" xfId="1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vertical="center" wrapText="1"/>
    </xf>
    <xf numFmtId="0" fontId="2" fillId="2" borderId="2" xfId="2" applyFont="1" applyFill="1" applyBorder="1" applyAlignment="1">
      <alignment horizontal="center" vertical="center" textRotation="90"/>
    </xf>
    <xf numFmtId="43" fontId="1" fillId="13" borderId="0" xfId="2" applyNumberFormat="1" applyFill="1"/>
    <xf numFmtId="43" fontId="0" fillId="18" borderId="1" xfId="1" applyFont="1" applyFill="1" applyBorder="1"/>
    <xf numFmtId="43" fontId="22" fillId="18" borderId="1" xfId="1" applyFont="1" applyFill="1" applyBorder="1"/>
    <xf numFmtId="43" fontId="22" fillId="12" borderId="1" xfId="1" applyFont="1" applyFill="1" applyBorder="1"/>
    <xf numFmtId="41" fontId="22" fillId="18" borderId="1" xfId="1" applyNumberFormat="1" applyFont="1" applyFill="1" applyBorder="1"/>
    <xf numFmtId="41" fontId="1" fillId="19" borderId="1" xfId="1" applyNumberFormat="1" applyFont="1" applyFill="1" applyBorder="1"/>
    <xf numFmtId="41" fontId="0" fillId="19" borderId="1" xfId="1" applyNumberFormat="1" applyFont="1" applyFill="1" applyBorder="1"/>
    <xf numFmtId="41" fontId="0" fillId="0" borderId="1" xfId="1" applyNumberFormat="1" applyFont="1" applyBorder="1"/>
    <xf numFmtId="0" fontId="1" fillId="0" borderId="1" xfId="2" applyBorder="1" applyAlignment="1">
      <alignment horizontal="center" wrapText="1"/>
    </xf>
    <xf numFmtId="0" fontId="23" fillId="15" borderId="0" xfId="2" applyFont="1" applyFill="1"/>
    <xf numFmtId="0" fontId="23" fillId="15" borderId="2" xfId="2" applyFont="1" applyFill="1" applyBorder="1"/>
    <xf numFmtId="43" fontId="23" fillId="15" borderId="2" xfId="1" applyFont="1" applyFill="1" applyBorder="1"/>
    <xf numFmtId="0" fontId="23" fillId="15" borderId="2" xfId="2" applyFont="1" applyFill="1" applyBorder="1" applyAlignment="1">
      <alignment horizontal="center"/>
    </xf>
    <xf numFmtId="41" fontId="24" fillId="4" borderId="2" xfId="1" applyNumberFormat="1" applyFont="1" applyFill="1" applyBorder="1" applyAlignment="1">
      <alignment horizontal="center" vertical="center" wrapText="1"/>
    </xf>
    <xf numFmtId="41" fontId="24" fillId="5" borderId="2" xfId="1" applyNumberFormat="1" applyFont="1" applyFill="1" applyBorder="1" applyAlignment="1">
      <alignment horizontal="center" vertical="center" wrapText="1"/>
    </xf>
    <xf numFmtId="41" fontId="24" fillId="17" borderId="2" xfId="1" applyNumberFormat="1" applyFont="1" applyFill="1" applyBorder="1" applyAlignment="1">
      <alignment horizontal="center" vertical="center" wrapText="1"/>
    </xf>
    <xf numFmtId="41" fontId="25" fillId="9" borderId="2" xfId="1" applyNumberFormat="1" applyFont="1" applyFill="1" applyBorder="1" applyAlignment="1">
      <alignment horizontal="center" vertical="center" wrapText="1"/>
    </xf>
    <xf numFmtId="41" fontId="25" fillId="20" borderId="2" xfId="1" applyNumberFormat="1" applyFont="1" applyFill="1" applyBorder="1" applyAlignment="1">
      <alignment horizontal="center" vertical="center" wrapText="1"/>
    </xf>
    <xf numFmtId="41" fontId="24" fillId="21" borderId="2" xfId="1" applyNumberFormat="1" applyFont="1" applyFill="1" applyBorder="1" applyAlignment="1">
      <alignment horizontal="center" vertical="center" wrapText="1"/>
    </xf>
    <xf numFmtId="41" fontId="25" fillId="21" borderId="2" xfId="1" applyNumberFormat="1" applyFont="1" applyFill="1" applyBorder="1" applyAlignment="1">
      <alignment horizontal="center" vertical="center" wrapText="1"/>
    </xf>
    <xf numFmtId="0" fontId="1" fillId="14" borderId="1" xfId="2" applyFill="1" applyBorder="1" applyAlignment="1">
      <alignment horizontal="center" vertical="center" wrapText="1"/>
    </xf>
    <xf numFmtId="41" fontId="0" fillId="0" borderId="1" xfId="1" applyNumberFormat="1" applyFont="1" applyBorder="1" applyAlignment="1">
      <alignment horizontal="center"/>
    </xf>
    <xf numFmtId="41" fontId="1" fillId="0" borderId="1" xfId="2" applyNumberFormat="1" applyBorder="1"/>
    <xf numFmtId="0" fontId="1" fillId="20" borderId="1" xfId="2" applyFill="1" applyBorder="1"/>
    <xf numFmtId="41" fontId="0" fillId="20" borderId="1" xfId="1" applyNumberFormat="1" applyFont="1" applyFill="1" applyBorder="1" applyAlignment="1"/>
    <xf numFmtId="41" fontId="19" fillId="0" borderId="5" xfId="1" applyNumberFormat="1" applyFont="1" applyFill="1" applyBorder="1" applyAlignment="1">
      <alignment horizontal="center" vertical="center"/>
    </xf>
    <xf numFmtId="0" fontId="1" fillId="22" borderId="2" xfId="2" applyFill="1" applyBorder="1"/>
    <xf numFmtId="0" fontId="1" fillId="22" borderId="2" xfId="2" applyFill="1" applyBorder="1" applyAlignment="1">
      <alignment wrapText="1"/>
    </xf>
    <xf numFmtId="0" fontId="1" fillId="22" borderId="2" xfId="2" applyFill="1" applyBorder="1" applyAlignment="1">
      <alignment horizontal="center"/>
    </xf>
    <xf numFmtId="41" fontId="0" fillId="22" borderId="2" xfId="1" applyNumberFormat="1" applyFont="1" applyFill="1" applyBorder="1" applyAlignment="1">
      <alignment horizontal="center"/>
    </xf>
    <xf numFmtId="41" fontId="1" fillId="22" borderId="2" xfId="2" applyNumberFormat="1" applyFill="1" applyBorder="1"/>
    <xf numFmtId="41" fontId="0" fillId="22" borderId="2" xfId="1" applyNumberFormat="1" applyFont="1" applyFill="1" applyBorder="1" applyAlignment="1"/>
    <xf numFmtId="41" fontId="1" fillId="12" borderId="1" xfId="1" applyNumberFormat="1" applyFont="1" applyFill="1" applyBorder="1" applyAlignment="1">
      <alignment horizontal="center"/>
    </xf>
    <xf numFmtId="41" fontId="7" fillId="0" borderId="1" xfId="2" applyNumberFormat="1" applyFont="1" applyBorder="1" applyAlignment="1">
      <alignment wrapText="1"/>
    </xf>
    <xf numFmtId="0" fontId="7" fillId="0" borderId="1" xfId="2" applyFont="1" applyBorder="1" applyAlignment="1">
      <alignment wrapText="1"/>
    </xf>
    <xf numFmtId="41" fontId="0" fillId="12" borderId="1" xfId="1" applyNumberFormat="1" applyFont="1" applyFill="1" applyBorder="1" applyAlignment="1">
      <alignment horizontal="center"/>
    </xf>
    <xf numFmtId="41" fontId="0" fillId="12" borderId="1" xfId="1" applyNumberFormat="1" applyFont="1" applyFill="1" applyBorder="1"/>
    <xf numFmtId="43" fontId="1" fillId="12" borderId="1" xfId="1" applyFont="1" applyFill="1" applyBorder="1"/>
    <xf numFmtId="0" fontId="6" fillId="13" borderId="1" xfId="2" applyFont="1" applyFill="1" applyBorder="1" applyAlignment="1">
      <alignment horizontal="center"/>
    </xf>
    <xf numFmtId="0" fontId="6" fillId="13" borderId="1" xfId="2" applyFont="1" applyFill="1" applyBorder="1" applyAlignment="1">
      <alignment wrapText="1"/>
    </xf>
    <xf numFmtId="0" fontId="6" fillId="13" borderId="1" xfId="2" applyFont="1" applyFill="1" applyBorder="1"/>
    <xf numFmtId="0" fontId="6" fillId="9" borderId="1" xfId="2" applyFont="1" applyFill="1" applyBorder="1" applyAlignment="1">
      <alignment horizontal="center"/>
    </xf>
    <xf numFmtId="41" fontId="6" fillId="13" borderId="1" xfId="1" applyNumberFormat="1" applyFont="1" applyFill="1" applyBorder="1" applyAlignment="1">
      <alignment horizontal="center"/>
    </xf>
    <xf numFmtId="0" fontId="1" fillId="23" borderId="0" xfId="2" applyFill="1"/>
    <xf numFmtId="41" fontId="0" fillId="21" borderId="0" xfId="1" applyNumberFormat="1" applyFont="1" applyFill="1" applyAlignment="1"/>
    <xf numFmtId="41" fontId="0" fillId="21" borderId="1" xfId="1" applyNumberFormat="1" applyFont="1" applyFill="1" applyBorder="1" applyAlignment="1">
      <alignment horizontal="center"/>
    </xf>
    <xf numFmtId="41" fontId="0" fillId="24" borderId="1" xfId="1" applyNumberFormat="1" applyFont="1" applyFill="1" applyBorder="1" applyAlignment="1">
      <alignment horizontal="center"/>
    </xf>
    <xf numFmtId="41" fontId="0" fillId="23" borderId="1" xfId="1" applyNumberFormat="1" applyFont="1" applyFill="1" applyBorder="1" applyAlignment="1">
      <alignment horizontal="center"/>
    </xf>
    <xf numFmtId="41" fontId="0" fillId="25" borderId="1" xfId="1" applyNumberFormat="1" applyFont="1" applyFill="1" applyBorder="1" applyAlignment="1">
      <alignment horizontal="center"/>
    </xf>
    <xf numFmtId="41" fontId="0" fillId="21" borderId="1" xfId="1" applyNumberFormat="1" applyFont="1" applyFill="1" applyBorder="1" applyAlignment="1"/>
    <xf numFmtId="41" fontId="6" fillId="21" borderId="1" xfId="1" applyNumberFormat="1" applyFont="1" applyFill="1" applyBorder="1" applyAlignment="1">
      <alignment wrapText="1"/>
    </xf>
    <xf numFmtId="0" fontId="1" fillId="26" borderId="0" xfId="2" applyFill="1"/>
    <xf numFmtId="0" fontId="1" fillId="26" borderId="1" xfId="2" applyFill="1" applyBorder="1"/>
    <xf numFmtId="43" fontId="0" fillId="26" borderId="1" xfId="1" applyFont="1" applyFill="1" applyBorder="1" applyAlignment="1"/>
    <xf numFmtId="41" fontId="0" fillId="26" borderId="1" xfId="1" applyNumberFormat="1" applyFont="1" applyFill="1" applyBorder="1" applyAlignment="1"/>
    <xf numFmtId="41" fontId="1" fillId="26" borderId="1" xfId="2" applyNumberFormat="1" applyFill="1" applyBorder="1"/>
    <xf numFmtId="0" fontId="1" fillId="26" borderId="1" xfId="2" applyFill="1" applyBorder="1" applyAlignment="1">
      <alignment horizontal="center"/>
    </xf>
    <xf numFmtId="0" fontId="1" fillId="26" borderId="1" xfId="2" applyFill="1" applyBorder="1" applyAlignment="1">
      <alignment horizontal="left"/>
    </xf>
    <xf numFmtId="43" fontId="7" fillId="0" borderId="0" xfId="1" applyFont="1" applyFill="1" applyAlignment="1">
      <alignment horizontal="center" vertical="center" wrapText="1"/>
    </xf>
    <xf numFmtId="41" fontId="1" fillId="0" borderId="0" xfId="1" applyNumberFormat="1" applyFont="1" applyFill="1" applyAlignment="1">
      <alignment horizontal="center"/>
    </xf>
    <xf numFmtId="0" fontId="1" fillId="0" borderId="2" xfId="2" applyBorder="1" applyAlignment="1">
      <alignment horizontal="center" wrapText="1"/>
    </xf>
    <xf numFmtId="0" fontId="1" fillId="0" borderId="6" xfId="2" applyBorder="1" applyAlignment="1">
      <alignment horizontal="center"/>
    </xf>
    <xf numFmtId="0" fontId="1" fillId="26" borderId="7" xfId="2" applyFill="1" applyBorder="1" applyAlignment="1">
      <alignment wrapText="1"/>
    </xf>
    <xf numFmtId="0" fontId="1" fillId="20" borderId="0" xfId="2" applyFill="1"/>
    <xf numFmtId="43" fontId="1" fillId="0" borderId="1" xfId="2" applyNumberFormat="1" applyBorder="1"/>
    <xf numFmtId="43" fontId="0" fillId="0" borderId="1" xfId="1" applyFont="1" applyFill="1" applyBorder="1" applyAlignment="1"/>
    <xf numFmtId="3" fontId="1" fillId="0" borderId="1" xfId="2" applyNumberFormat="1" applyBorder="1"/>
    <xf numFmtId="0" fontId="1" fillId="9" borderId="1" xfId="2" applyFill="1" applyBorder="1" applyAlignment="1">
      <alignment vertical="center" wrapText="1"/>
    </xf>
    <xf numFmtId="41" fontId="25" fillId="14" borderId="2" xfId="1" applyNumberFormat="1" applyFont="1" applyFill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0" fontId="1" fillId="15" borderId="0" xfId="2" applyFill="1"/>
    <xf numFmtId="0" fontId="1" fillId="27" borderId="0" xfId="2" applyFill="1"/>
    <xf numFmtId="0" fontId="1" fillId="3" borderId="0" xfId="2" applyFill="1"/>
    <xf numFmtId="43" fontId="1" fillId="9" borderId="1" xfId="1" applyFill="1" applyBorder="1"/>
    <xf numFmtId="0" fontId="1" fillId="9" borderId="1" xfId="2" applyFill="1" applyBorder="1"/>
    <xf numFmtId="41" fontId="6" fillId="9" borderId="1" xfId="1" applyNumberFormat="1" applyFont="1" applyFill="1" applyBorder="1" applyAlignment="1">
      <alignment wrapText="1"/>
    </xf>
    <xf numFmtId="0" fontId="1" fillId="26" borderId="1" xfId="2" applyFill="1" applyBorder="1" applyAlignment="1">
      <alignment wrapText="1"/>
    </xf>
    <xf numFmtId="0" fontId="1" fillId="22" borderId="1" xfId="2" applyFill="1" applyBorder="1" applyAlignment="1">
      <alignment wrapText="1"/>
    </xf>
    <xf numFmtId="41" fontId="26" fillId="9" borderId="1" xfId="1" applyNumberFormat="1" applyFont="1" applyFill="1" applyBorder="1" applyAlignment="1">
      <alignment horizontal="center" vertical="center" wrapText="1"/>
    </xf>
    <xf numFmtId="0" fontId="1" fillId="9" borderId="1" xfId="2" applyFill="1" applyBorder="1" applyAlignment="1">
      <alignment wrapText="1"/>
    </xf>
    <xf numFmtId="41" fontId="3" fillId="17" borderId="1" xfId="1" applyNumberFormat="1" applyFont="1" applyFill="1" applyBorder="1" applyAlignment="1">
      <alignment horizontal="center" vertical="center" wrapText="1"/>
    </xf>
    <xf numFmtId="41" fontId="24" fillId="5" borderId="1" xfId="1" applyNumberFormat="1" applyFont="1" applyFill="1" applyBorder="1" applyAlignment="1">
      <alignment horizontal="center" vertical="center" wrapText="1"/>
    </xf>
    <xf numFmtId="41" fontId="24" fillId="4" borderId="1" xfId="1" applyNumberFormat="1" applyFont="1" applyFill="1" applyBorder="1" applyAlignment="1">
      <alignment horizontal="center" vertical="center" wrapText="1"/>
    </xf>
    <xf numFmtId="49" fontId="6" fillId="0" borderId="4" xfId="2" applyNumberFormat="1" applyFont="1" applyBorder="1" applyAlignment="1">
      <alignment horizontal="center"/>
    </xf>
    <xf numFmtId="49" fontId="6" fillId="0" borderId="4" xfId="2" applyNumberFormat="1" applyFont="1" applyBorder="1" applyAlignment="1">
      <alignment horizontal="center" wrapText="1"/>
    </xf>
    <xf numFmtId="49" fontId="22" fillId="0" borderId="4" xfId="0" applyNumberFormat="1" applyFont="1" applyBorder="1" applyAlignment="1">
      <alignment horizontal="center" wrapText="1"/>
    </xf>
    <xf numFmtId="0" fontId="6" fillId="0" borderId="4" xfId="2" applyFont="1" applyBorder="1" applyAlignment="1">
      <alignment horizontal="center"/>
    </xf>
    <xf numFmtId="0" fontId="1" fillId="0" borderId="4" xfId="2" applyBorder="1" applyAlignment="1">
      <alignment horizontal="center"/>
    </xf>
    <xf numFmtId="0" fontId="1" fillId="9" borderId="8" xfId="2" applyFill="1" applyBorder="1"/>
    <xf numFmtId="41" fontId="1" fillId="9" borderId="1" xfId="2" applyNumberFormat="1" applyFill="1" applyBorder="1"/>
    <xf numFmtId="0" fontId="1" fillId="9" borderId="1" xfId="2" applyFill="1" applyBorder="1" applyAlignment="1">
      <alignment horizontal="center"/>
    </xf>
    <xf numFmtId="0" fontId="1" fillId="7" borderId="2" xfId="2" applyFill="1" applyBorder="1"/>
    <xf numFmtId="41" fontId="0" fillId="7" borderId="2" xfId="1" applyNumberFormat="1" applyFont="1" applyFill="1" applyBorder="1"/>
    <xf numFmtId="0" fontId="1" fillId="7" borderId="2" xfId="2" applyFill="1" applyBorder="1" applyAlignment="1">
      <alignment horizontal="center"/>
    </xf>
    <xf numFmtId="0" fontId="1" fillId="7" borderId="2" xfId="2" applyFill="1" applyBorder="1" applyAlignment="1">
      <alignment horizontal="center" wrapText="1"/>
    </xf>
    <xf numFmtId="41" fontId="0" fillId="7" borderId="1" xfId="1" applyNumberFormat="1" applyFont="1" applyFill="1" applyBorder="1"/>
    <xf numFmtId="0" fontId="4" fillId="7" borderId="1" xfId="2" applyFont="1" applyFill="1" applyBorder="1" applyAlignment="1">
      <alignment horizontal="center" vertical="center" wrapText="1"/>
    </xf>
    <xf numFmtId="0" fontId="1" fillId="7" borderId="1" xfId="2" applyFill="1" applyBorder="1" applyAlignment="1">
      <alignment wrapText="1"/>
    </xf>
    <xf numFmtId="0" fontId="1" fillId="28" borderId="0" xfId="2" applyFill="1"/>
    <xf numFmtId="0" fontId="1" fillId="22" borderId="1" xfId="2" applyFill="1" applyBorder="1" applyAlignment="1">
      <alignment vertical="center" wrapText="1"/>
    </xf>
    <xf numFmtId="0" fontId="1" fillId="22" borderId="1" xfId="2" applyFill="1" applyBorder="1" applyAlignment="1">
      <alignment horizontal="center" vertical="center" wrapText="1"/>
    </xf>
    <xf numFmtId="0" fontId="1" fillId="9" borderId="1" xfId="2" applyFill="1" applyBorder="1" applyAlignment="1">
      <alignment horizontal="center" vertical="center" wrapText="1"/>
    </xf>
    <xf numFmtId="41" fontId="3" fillId="17" borderId="1" xfId="1" applyNumberFormat="1" applyFont="1" applyFill="1" applyBorder="1" applyAlignment="1">
      <alignment vertical="center" wrapText="1"/>
    </xf>
    <xf numFmtId="0" fontId="6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SISTENTE DE DIRECCOIN DE UNIDADES" id="{1E438AE5-EF5B-4B2B-AEF0-9AB1BC9A6F80}" userId="S::unidadesycampos.asistente@COMUDEZAPOPAN.onmicrosoft.com::807e96c4-a2a6-49b0-8326-6b66e175735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7" dT="2025-09-06T00:17:35.15" personId="{1E438AE5-EF5B-4B2B-AEF0-9AB1BC9A6F80}" id="{F66D387E-4D58-4565-B054-7EF40DB0CAAE}">
    <text>Mto canchas pasto sintetico</text>
  </threadedComment>
  <threadedComment ref="U58" dT="2025-09-06T00:19:38.19" personId="{1E438AE5-EF5B-4B2B-AEF0-9AB1BC9A6F80}" id="{A71863C5-A11F-4E3F-947A-A169584981E8}">
    <text>Mantenimiento de canchas de pasto sintetico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T43" dT="2025-10-01T19:50:37.73" personId="{1E438AE5-EF5B-4B2B-AEF0-9AB1BC9A6F80}" id="{910B834F-1B07-4CFE-80A0-95F40F0D2C83}">
    <text>Incluye numero de canchas de mantenimiento pasto_caucho_arena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5"/>
  <sheetViews>
    <sheetView view="pageBreakPreview" zoomScale="60" zoomScaleNormal="68" workbookViewId="0">
      <pane xSplit="2" ySplit="2" topLeftCell="C45" activePane="bottomRight" state="frozen"/>
      <selection pane="topRight" activeCell="C1" sqref="C1"/>
      <selection pane="bottomLeft" activeCell="A3" sqref="A3"/>
      <selection pane="bottomRight" activeCell="AD56" sqref="AD56"/>
    </sheetView>
  </sheetViews>
  <sheetFormatPr baseColWidth="10" defaultRowHeight="12.75" x14ac:dyDescent="0.2"/>
  <cols>
    <col min="1" max="1" width="11.42578125" style="11"/>
    <col min="2" max="2" width="47.28515625" style="11" customWidth="1"/>
    <col min="3" max="16384" width="11.42578125" style="11"/>
  </cols>
  <sheetData>
    <row r="1" spans="1:26" x14ac:dyDescent="0.2">
      <c r="C1" s="193" t="s">
        <v>92</v>
      </c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26" ht="63.75" x14ac:dyDescent="0.2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6" t="s">
        <v>6</v>
      </c>
      <c r="H2" s="7" t="s">
        <v>7</v>
      </c>
      <c r="I2" s="7" t="s">
        <v>8</v>
      </c>
      <c r="J2" s="7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9" t="s">
        <v>14</v>
      </c>
      <c r="P2" s="9" t="s">
        <v>15</v>
      </c>
      <c r="Q2" s="9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10" t="s">
        <v>22</v>
      </c>
      <c r="X2" s="10" t="s">
        <v>23</v>
      </c>
      <c r="Y2" s="10" t="s">
        <v>24</v>
      </c>
      <c r="Z2" s="10" t="s">
        <v>25</v>
      </c>
    </row>
    <row r="3" spans="1:26" ht="49.5" x14ac:dyDescent="0.2">
      <c r="A3" s="12">
        <v>1</v>
      </c>
      <c r="B3" s="10" t="s">
        <v>26</v>
      </c>
      <c r="C3" s="13" t="s">
        <v>27</v>
      </c>
      <c r="D3" s="13">
        <f>+G3*8</f>
        <v>136</v>
      </c>
      <c r="E3" s="14" t="s">
        <v>28</v>
      </c>
      <c r="F3" s="14" t="s">
        <v>29</v>
      </c>
      <c r="G3" s="15">
        <f t="shared" ref="G3:G56" si="0">MAX(H3,I3,J3,K3,L3,M3,N3,R3,T3,U3,V3)</f>
        <v>17</v>
      </c>
      <c r="H3" s="27">
        <v>12</v>
      </c>
      <c r="I3" s="27">
        <v>12</v>
      </c>
      <c r="J3" s="27">
        <v>17</v>
      </c>
      <c r="K3" s="27">
        <v>5</v>
      </c>
      <c r="L3" s="27"/>
      <c r="M3" s="27">
        <v>5</v>
      </c>
      <c r="N3" s="27">
        <v>2</v>
      </c>
      <c r="O3" s="27">
        <v>36</v>
      </c>
      <c r="P3" s="27">
        <v>300</v>
      </c>
      <c r="Q3" s="27"/>
      <c r="R3" s="27">
        <v>4</v>
      </c>
      <c r="S3" s="27">
        <v>5</v>
      </c>
      <c r="T3" s="27">
        <v>9</v>
      </c>
      <c r="U3" s="27">
        <v>7</v>
      </c>
      <c r="V3" s="28">
        <v>12</v>
      </c>
      <c r="W3" s="27">
        <v>17</v>
      </c>
      <c r="X3" s="27">
        <v>210</v>
      </c>
      <c r="Y3" s="27"/>
      <c r="Z3" s="27"/>
    </row>
    <row r="4" spans="1:26" ht="49.5" x14ac:dyDescent="0.2">
      <c r="A4" s="12">
        <v>2</v>
      </c>
      <c r="B4" s="13" t="s">
        <v>30</v>
      </c>
      <c r="C4" s="13" t="s">
        <v>31</v>
      </c>
      <c r="D4" s="13">
        <f>+G4*4</f>
        <v>12</v>
      </c>
      <c r="E4" s="14" t="s">
        <v>28</v>
      </c>
      <c r="F4" s="14" t="s">
        <v>29</v>
      </c>
      <c r="G4" s="15">
        <f t="shared" si="0"/>
        <v>3</v>
      </c>
      <c r="H4" s="27"/>
      <c r="I4" s="27"/>
      <c r="J4" s="27"/>
      <c r="K4" s="27">
        <v>1</v>
      </c>
      <c r="L4" s="27"/>
      <c r="M4" s="27"/>
      <c r="N4" s="27"/>
      <c r="O4" s="27"/>
      <c r="P4" s="27"/>
      <c r="Q4" s="27"/>
      <c r="R4" s="27"/>
      <c r="S4" s="27">
        <v>1</v>
      </c>
      <c r="T4" s="27"/>
      <c r="U4" s="27"/>
      <c r="V4" s="28">
        <v>3</v>
      </c>
      <c r="W4" s="27"/>
      <c r="X4" s="27">
        <v>550</v>
      </c>
      <c r="Y4" s="27"/>
      <c r="Z4" s="27"/>
    </row>
    <row r="5" spans="1:26" ht="49.5" x14ac:dyDescent="0.2">
      <c r="A5" s="12">
        <v>3</v>
      </c>
      <c r="B5" s="13" t="s">
        <v>32</v>
      </c>
      <c r="C5" s="13" t="s">
        <v>31</v>
      </c>
      <c r="D5" s="13">
        <f t="shared" ref="D5:D57" si="1">+G5*4</f>
        <v>8</v>
      </c>
      <c r="E5" s="14" t="s">
        <v>28</v>
      </c>
      <c r="F5" s="14" t="s">
        <v>29</v>
      </c>
      <c r="G5" s="15">
        <f t="shared" si="0"/>
        <v>2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8">
        <v>2</v>
      </c>
      <c r="W5" s="27"/>
      <c r="X5" s="27"/>
      <c r="Y5" s="27"/>
      <c r="Z5" s="27"/>
    </row>
    <row r="6" spans="1:26" ht="49.5" x14ac:dyDescent="0.2">
      <c r="A6" s="12">
        <v>4</v>
      </c>
      <c r="B6" s="13" t="s">
        <v>33</v>
      </c>
      <c r="C6" s="13" t="s">
        <v>31</v>
      </c>
      <c r="D6" s="13">
        <f t="shared" si="1"/>
        <v>8</v>
      </c>
      <c r="E6" s="14" t="s">
        <v>28</v>
      </c>
      <c r="F6" s="14" t="s">
        <v>29</v>
      </c>
      <c r="G6" s="15">
        <f t="shared" si="0"/>
        <v>2</v>
      </c>
      <c r="H6" s="27">
        <v>1</v>
      </c>
      <c r="I6" s="27"/>
      <c r="J6" s="27">
        <v>1</v>
      </c>
      <c r="K6" s="27">
        <v>1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8">
        <v>2</v>
      </c>
      <c r="W6" s="27">
        <v>1</v>
      </c>
      <c r="X6" s="27">
        <v>200</v>
      </c>
      <c r="Y6" s="27"/>
      <c r="Z6" s="27"/>
    </row>
    <row r="7" spans="1:26" ht="49.5" x14ac:dyDescent="0.2">
      <c r="A7" s="12">
        <v>5</v>
      </c>
      <c r="B7" s="13" t="s">
        <v>34</v>
      </c>
      <c r="C7" s="13" t="s">
        <v>27</v>
      </c>
      <c r="D7" s="13">
        <f t="shared" si="1"/>
        <v>36</v>
      </c>
      <c r="E7" s="14" t="s">
        <v>28</v>
      </c>
      <c r="F7" s="14" t="s">
        <v>29</v>
      </c>
      <c r="G7" s="15">
        <f t="shared" si="0"/>
        <v>9</v>
      </c>
      <c r="H7" s="27">
        <v>7</v>
      </c>
      <c r="I7" s="27">
        <v>9</v>
      </c>
      <c r="J7" s="27">
        <v>1</v>
      </c>
      <c r="K7" s="27">
        <v>3</v>
      </c>
      <c r="L7" s="27"/>
      <c r="M7" s="27">
        <v>1</v>
      </c>
      <c r="N7" s="27"/>
      <c r="O7" s="27"/>
      <c r="P7" s="27"/>
      <c r="Q7" s="27"/>
      <c r="R7" s="27"/>
      <c r="S7" s="27"/>
      <c r="T7" s="27">
        <v>1</v>
      </c>
      <c r="U7" s="27"/>
      <c r="V7" s="28">
        <v>2</v>
      </c>
      <c r="W7" s="27">
        <v>1</v>
      </c>
      <c r="X7" s="27">
        <v>2900</v>
      </c>
      <c r="Y7" s="27"/>
      <c r="Z7" s="27"/>
    </row>
    <row r="8" spans="1:26" ht="49.5" x14ac:dyDescent="0.2">
      <c r="A8" s="12">
        <v>6</v>
      </c>
      <c r="B8" s="13" t="s">
        <v>35</v>
      </c>
      <c r="C8" s="13" t="s">
        <v>27</v>
      </c>
      <c r="D8" s="13">
        <f t="shared" si="1"/>
        <v>48</v>
      </c>
      <c r="E8" s="14" t="s">
        <v>28</v>
      </c>
      <c r="F8" s="14" t="s">
        <v>29</v>
      </c>
      <c r="G8" s="15">
        <f t="shared" si="0"/>
        <v>12</v>
      </c>
      <c r="H8" s="27">
        <v>1</v>
      </c>
      <c r="I8" s="27">
        <v>1</v>
      </c>
      <c r="J8" s="27">
        <v>12</v>
      </c>
      <c r="K8" s="27"/>
      <c r="L8" s="27"/>
      <c r="M8" s="27"/>
      <c r="N8" s="27"/>
      <c r="O8" s="27"/>
      <c r="P8" s="27"/>
      <c r="Q8" s="27"/>
      <c r="R8" s="27"/>
      <c r="S8" s="27">
        <v>3</v>
      </c>
      <c r="T8" s="27">
        <v>2</v>
      </c>
      <c r="U8" s="27"/>
      <c r="V8" s="28">
        <v>2</v>
      </c>
      <c r="W8" s="27">
        <v>12</v>
      </c>
      <c r="X8" s="27"/>
      <c r="Y8" s="27"/>
      <c r="Z8" s="27"/>
    </row>
    <row r="9" spans="1:26" ht="49.5" x14ac:dyDescent="0.2">
      <c r="A9" s="12">
        <v>7</v>
      </c>
      <c r="B9" s="13" t="s">
        <v>36</v>
      </c>
      <c r="C9" s="13" t="s">
        <v>27</v>
      </c>
      <c r="D9" s="13">
        <f t="shared" si="1"/>
        <v>4</v>
      </c>
      <c r="E9" s="14" t="s">
        <v>28</v>
      </c>
      <c r="F9" s="14" t="s">
        <v>29</v>
      </c>
      <c r="G9" s="15">
        <f t="shared" si="0"/>
        <v>1</v>
      </c>
      <c r="H9" s="27">
        <v>1</v>
      </c>
      <c r="I9" s="27"/>
      <c r="J9" s="27">
        <v>1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8"/>
      <c r="W9" s="27">
        <v>1</v>
      </c>
      <c r="X9" s="27"/>
      <c r="Y9" s="27"/>
      <c r="Z9" s="27"/>
    </row>
    <row r="10" spans="1:26" ht="49.5" x14ac:dyDescent="0.2">
      <c r="A10" s="12">
        <v>8</v>
      </c>
      <c r="B10" s="13" t="s">
        <v>37</v>
      </c>
      <c r="C10" s="13" t="s">
        <v>31</v>
      </c>
      <c r="D10" s="13">
        <f t="shared" si="1"/>
        <v>16</v>
      </c>
      <c r="E10" s="14" t="s">
        <v>28</v>
      </c>
      <c r="F10" s="14" t="s">
        <v>29</v>
      </c>
      <c r="G10" s="15">
        <f t="shared" si="0"/>
        <v>4</v>
      </c>
      <c r="H10" s="27"/>
      <c r="I10" s="27"/>
      <c r="J10" s="27">
        <v>2</v>
      </c>
      <c r="K10" s="27"/>
      <c r="L10" s="27"/>
      <c r="M10" s="27">
        <v>1</v>
      </c>
      <c r="N10" s="27"/>
      <c r="O10" s="27"/>
      <c r="P10" s="27">
        <v>200</v>
      </c>
      <c r="Q10" s="27"/>
      <c r="R10" s="27"/>
      <c r="S10" s="27">
        <v>2</v>
      </c>
      <c r="T10" s="27"/>
      <c r="U10" s="27"/>
      <c r="V10" s="28">
        <v>4</v>
      </c>
      <c r="W10" s="27">
        <v>2</v>
      </c>
      <c r="X10" s="27"/>
      <c r="Y10" s="27"/>
      <c r="Z10" s="27"/>
    </row>
    <row r="11" spans="1:26" ht="49.5" x14ac:dyDescent="0.2">
      <c r="A11" s="12">
        <v>9</v>
      </c>
      <c r="B11" s="13" t="s">
        <v>38</v>
      </c>
      <c r="C11" s="13" t="s">
        <v>27</v>
      </c>
      <c r="D11" s="13">
        <f t="shared" si="1"/>
        <v>20</v>
      </c>
      <c r="E11" s="14" t="s">
        <v>28</v>
      </c>
      <c r="F11" s="14" t="s">
        <v>29</v>
      </c>
      <c r="G11" s="15">
        <f t="shared" si="0"/>
        <v>5</v>
      </c>
      <c r="H11" s="27">
        <v>1</v>
      </c>
      <c r="I11" s="27">
        <v>1</v>
      </c>
      <c r="J11" s="27">
        <v>5</v>
      </c>
      <c r="K11" s="27"/>
      <c r="L11" s="27"/>
      <c r="M11" s="27"/>
      <c r="N11" s="27"/>
      <c r="O11" s="27"/>
      <c r="P11" s="27"/>
      <c r="Q11" s="27"/>
      <c r="R11" s="27"/>
      <c r="S11" s="27"/>
      <c r="T11" s="27">
        <v>1</v>
      </c>
      <c r="U11" s="27"/>
      <c r="V11" s="28">
        <v>2</v>
      </c>
      <c r="W11" s="27">
        <v>3</v>
      </c>
      <c r="X11" s="27"/>
      <c r="Y11" s="27"/>
      <c r="Z11" s="27"/>
    </row>
    <row r="12" spans="1:26" ht="49.5" x14ac:dyDescent="0.2">
      <c r="A12" s="12">
        <v>10</v>
      </c>
      <c r="B12" s="13" t="s">
        <v>39</v>
      </c>
      <c r="C12" s="13" t="s">
        <v>27</v>
      </c>
      <c r="D12" s="13">
        <f t="shared" si="1"/>
        <v>4</v>
      </c>
      <c r="E12" s="14" t="s">
        <v>28</v>
      </c>
      <c r="F12" s="14" t="s">
        <v>29</v>
      </c>
      <c r="G12" s="15">
        <f t="shared" si="0"/>
        <v>1</v>
      </c>
      <c r="H12" s="27"/>
      <c r="I12" s="27"/>
      <c r="J12" s="27">
        <v>1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8">
        <v>1</v>
      </c>
      <c r="W12" s="27">
        <v>1</v>
      </c>
      <c r="X12" s="27"/>
      <c r="Y12" s="27"/>
      <c r="Z12" s="27"/>
    </row>
    <row r="13" spans="1:26" ht="49.5" x14ac:dyDescent="0.2">
      <c r="A13" s="12">
        <v>11</v>
      </c>
      <c r="B13" s="13" t="s">
        <v>40</v>
      </c>
      <c r="C13" s="13" t="s">
        <v>31</v>
      </c>
      <c r="D13" s="13">
        <f t="shared" si="1"/>
        <v>20</v>
      </c>
      <c r="E13" s="14" t="s">
        <v>28</v>
      </c>
      <c r="F13" s="14" t="s">
        <v>29</v>
      </c>
      <c r="G13" s="15">
        <f t="shared" si="0"/>
        <v>5</v>
      </c>
      <c r="H13" s="27"/>
      <c r="I13" s="27"/>
      <c r="J13" s="27">
        <v>2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8">
        <v>5</v>
      </c>
      <c r="W13" s="27">
        <v>2</v>
      </c>
      <c r="X13" s="27"/>
      <c r="Y13" s="27"/>
      <c r="Z13" s="27"/>
    </row>
    <row r="14" spans="1:26" ht="49.5" x14ac:dyDescent="0.2">
      <c r="A14" s="12">
        <v>12</v>
      </c>
      <c r="B14" s="13" t="s">
        <v>41</v>
      </c>
      <c r="C14" s="13" t="s">
        <v>31</v>
      </c>
      <c r="D14" s="13">
        <f t="shared" si="1"/>
        <v>16</v>
      </c>
      <c r="E14" s="14" t="s">
        <v>28</v>
      </c>
      <c r="F14" s="14" t="s">
        <v>29</v>
      </c>
      <c r="G14" s="15">
        <f t="shared" si="0"/>
        <v>4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8">
        <v>4</v>
      </c>
      <c r="W14" s="27"/>
      <c r="X14" s="27">
        <v>0</v>
      </c>
      <c r="Y14" s="27"/>
      <c r="Z14" s="27"/>
    </row>
    <row r="15" spans="1:26" ht="49.5" x14ac:dyDescent="0.2">
      <c r="A15" s="12">
        <v>13</v>
      </c>
      <c r="B15" s="13" t="s">
        <v>42</v>
      </c>
      <c r="C15" s="13" t="s">
        <v>27</v>
      </c>
      <c r="D15" s="13">
        <f t="shared" si="1"/>
        <v>8</v>
      </c>
      <c r="E15" s="14" t="s">
        <v>28</v>
      </c>
      <c r="F15" s="14" t="s">
        <v>29</v>
      </c>
      <c r="G15" s="15">
        <f t="shared" si="0"/>
        <v>2</v>
      </c>
      <c r="H15" s="27">
        <v>2</v>
      </c>
      <c r="I15" s="27"/>
      <c r="J15" s="27">
        <v>2</v>
      </c>
      <c r="K15" s="27"/>
      <c r="L15" s="27"/>
      <c r="M15" s="27"/>
      <c r="N15" s="27"/>
      <c r="O15" s="27"/>
      <c r="P15" s="27"/>
      <c r="Q15" s="27"/>
      <c r="R15" s="27"/>
      <c r="S15" s="27">
        <v>1</v>
      </c>
      <c r="T15" s="27"/>
      <c r="U15" s="27"/>
      <c r="V15" s="28"/>
      <c r="W15" s="27">
        <v>2</v>
      </c>
      <c r="X15" s="27"/>
      <c r="Y15" s="27"/>
      <c r="Z15" s="27"/>
    </row>
    <row r="16" spans="1:26" ht="49.5" x14ac:dyDescent="0.2">
      <c r="A16" s="12">
        <v>14</v>
      </c>
      <c r="B16" s="13" t="s">
        <v>43</v>
      </c>
      <c r="C16" s="13" t="s">
        <v>27</v>
      </c>
      <c r="D16" s="13">
        <f t="shared" si="1"/>
        <v>4</v>
      </c>
      <c r="E16" s="14" t="s">
        <v>28</v>
      </c>
      <c r="F16" s="14" t="s">
        <v>29</v>
      </c>
      <c r="G16" s="15">
        <f t="shared" si="0"/>
        <v>1</v>
      </c>
      <c r="H16" s="27">
        <v>1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49.5" x14ac:dyDescent="0.2">
      <c r="A17" s="12">
        <v>15</v>
      </c>
      <c r="B17" s="13" t="s">
        <v>44</v>
      </c>
      <c r="C17" s="13" t="s">
        <v>27</v>
      </c>
      <c r="D17" s="13">
        <f t="shared" si="1"/>
        <v>4</v>
      </c>
      <c r="E17" s="14" t="s">
        <v>28</v>
      </c>
      <c r="F17" s="14" t="s">
        <v>29</v>
      </c>
      <c r="G17" s="15">
        <f t="shared" si="0"/>
        <v>1</v>
      </c>
      <c r="H17" s="27">
        <v>1</v>
      </c>
      <c r="I17" s="27"/>
      <c r="J17" s="27">
        <v>1</v>
      </c>
      <c r="K17" s="27">
        <v>1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8"/>
      <c r="W17" s="27">
        <v>1</v>
      </c>
      <c r="X17" s="27">
        <v>800</v>
      </c>
      <c r="Y17" s="27"/>
      <c r="Z17" s="27"/>
    </row>
    <row r="18" spans="1:26" ht="49.5" x14ac:dyDescent="0.2">
      <c r="A18" s="12">
        <v>16</v>
      </c>
      <c r="B18" s="13" t="s">
        <v>45</v>
      </c>
      <c r="C18" s="13" t="s">
        <v>31</v>
      </c>
      <c r="D18" s="13">
        <f t="shared" si="1"/>
        <v>12</v>
      </c>
      <c r="E18" s="14" t="s">
        <v>28</v>
      </c>
      <c r="F18" s="14" t="s">
        <v>29</v>
      </c>
      <c r="G18" s="15">
        <f t="shared" si="0"/>
        <v>3</v>
      </c>
      <c r="H18" s="27"/>
      <c r="I18" s="27"/>
      <c r="J18" s="27">
        <v>1</v>
      </c>
      <c r="K18" s="27">
        <v>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8">
        <v>3</v>
      </c>
      <c r="W18" s="27">
        <v>1</v>
      </c>
      <c r="X18" s="27">
        <v>100</v>
      </c>
      <c r="Y18" s="27"/>
      <c r="Z18" s="27"/>
    </row>
    <row r="19" spans="1:26" ht="49.5" x14ac:dyDescent="0.2">
      <c r="A19" s="12">
        <v>17</v>
      </c>
      <c r="B19" s="13" t="s">
        <v>46</v>
      </c>
      <c r="C19" s="13" t="s">
        <v>31</v>
      </c>
      <c r="D19" s="13">
        <f t="shared" si="1"/>
        <v>4</v>
      </c>
      <c r="E19" s="14" t="s">
        <v>28</v>
      </c>
      <c r="F19" s="14" t="s">
        <v>29</v>
      </c>
      <c r="G19" s="15">
        <f t="shared" si="0"/>
        <v>1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8">
        <v>1</v>
      </c>
      <c r="W19" s="27"/>
      <c r="X19" s="27"/>
      <c r="Y19" s="27"/>
      <c r="Z19" s="27"/>
    </row>
    <row r="20" spans="1:26" ht="49.5" x14ac:dyDescent="0.2">
      <c r="A20" s="12">
        <v>18</v>
      </c>
      <c r="B20" s="13" t="s">
        <v>47</v>
      </c>
      <c r="C20" s="13" t="s">
        <v>27</v>
      </c>
      <c r="D20" s="13">
        <f t="shared" si="1"/>
        <v>12</v>
      </c>
      <c r="E20" s="14" t="s">
        <v>28</v>
      </c>
      <c r="F20" s="14" t="s">
        <v>29</v>
      </c>
      <c r="G20" s="15">
        <f t="shared" si="0"/>
        <v>3</v>
      </c>
      <c r="H20" s="27">
        <v>1</v>
      </c>
      <c r="I20" s="27"/>
      <c r="J20" s="27">
        <v>1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8">
        <v>3</v>
      </c>
      <c r="W20" s="27"/>
      <c r="X20" s="27"/>
      <c r="Y20" s="27"/>
      <c r="Z20" s="27"/>
    </row>
    <row r="21" spans="1:26" ht="49.5" x14ac:dyDescent="0.2">
      <c r="A21" s="12">
        <v>19</v>
      </c>
      <c r="B21" s="13" t="s">
        <v>48</v>
      </c>
      <c r="C21" s="13" t="s">
        <v>27</v>
      </c>
      <c r="D21" s="13">
        <f t="shared" si="1"/>
        <v>12</v>
      </c>
      <c r="E21" s="14" t="s">
        <v>28</v>
      </c>
      <c r="F21" s="14" t="s">
        <v>29</v>
      </c>
      <c r="G21" s="15">
        <f t="shared" si="0"/>
        <v>3</v>
      </c>
      <c r="H21" s="27">
        <v>3</v>
      </c>
      <c r="I21" s="27">
        <v>2</v>
      </c>
      <c r="J21" s="27">
        <v>1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>
        <v>1</v>
      </c>
      <c r="X21" s="27"/>
      <c r="Y21" s="27"/>
      <c r="Z21" s="27"/>
    </row>
    <row r="22" spans="1:26" ht="49.5" x14ac:dyDescent="0.2">
      <c r="A22" s="12">
        <v>20</v>
      </c>
      <c r="B22" s="13" t="s">
        <v>49</v>
      </c>
      <c r="C22" s="13" t="s">
        <v>27</v>
      </c>
      <c r="D22" s="13">
        <f t="shared" si="1"/>
        <v>8</v>
      </c>
      <c r="E22" s="14" t="s">
        <v>28</v>
      </c>
      <c r="F22" s="14" t="s">
        <v>29</v>
      </c>
      <c r="G22" s="15">
        <f t="shared" si="0"/>
        <v>2</v>
      </c>
      <c r="H22" s="27">
        <v>2</v>
      </c>
      <c r="I22" s="27"/>
      <c r="J22" s="27">
        <v>1</v>
      </c>
      <c r="K22" s="27">
        <v>2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8">
        <v>1</v>
      </c>
      <c r="W22" s="27">
        <v>1</v>
      </c>
      <c r="X22" s="27">
        <v>2200</v>
      </c>
      <c r="Y22" s="27"/>
      <c r="Z22" s="27"/>
    </row>
    <row r="23" spans="1:26" ht="49.5" x14ac:dyDescent="0.2">
      <c r="A23" s="12">
        <v>21</v>
      </c>
      <c r="B23" s="13" t="s">
        <v>50</v>
      </c>
      <c r="C23" s="13" t="s">
        <v>27</v>
      </c>
      <c r="D23" s="13">
        <f t="shared" si="1"/>
        <v>8</v>
      </c>
      <c r="E23" s="14" t="s">
        <v>28</v>
      </c>
      <c r="F23" s="14" t="s">
        <v>29</v>
      </c>
      <c r="G23" s="15">
        <f t="shared" si="0"/>
        <v>2</v>
      </c>
      <c r="H23" s="27">
        <v>1</v>
      </c>
      <c r="I23" s="27">
        <v>1</v>
      </c>
      <c r="J23" s="27">
        <v>1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8">
        <v>2</v>
      </c>
      <c r="W23" s="27">
        <v>1</v>
      </c>
      <c r="X23" s="27"/>
      <c r="Y23" s="27"/>
      <c r="Z23" s="27"/>
    </row>
    <row r="24" spans="1:26" ht="49.5" x14ac:dyDescent="0.2">
      <c r="A24" s="12">
        <v>22</v>
      </c>
      <c r="B24" s="13" t="s">
        <v>51</v>
      </c>
      <c r="C24" s="13" t="s">
        <v>27</v>
      </c>
      <c r="D24" s="13">
        <f t="shared" si="1"/>
        <v>8</v>
      </c>
      <c r="E24" s="14" t="s">
        <v>28</v>
      </c>
      <c r="F24" s="14" t="s">
        <v>29</v>
      </c>
      <c r="G24" s="15">
        <f t="shared" si="0"/>
        <v>2</v>
      </c>
      <c r="H24" s="27">
        <v>1</v>
      </c>
      <c r="I24" s="27"/>
      <c r="J24" s="27">
        <v>1</v>
      </c>
      <c r="K24" s="27"/>
      <c r="L24" s="27"/>
      <c r="M24" s="27">
        <v>1</v>
      </c>
      <c r="N24" s="27"/>
      <c r="O24" s="27"/>
      <c r="P24" s="27">
        <v>100</v>
      </c>
      <c r="Q24" s="27"/>
      <c r="R24" s="27"/>
      <c r="S24" s="27">
        <v>1</v>
      </c>
      <c r="T24" s="27"/>
      <c r="U24" s="27"/>
      <c r="V24" s="28">
        <v>2</v>
      </c>
      <c r="W24" s="27">
        <v>1</v>
      </c>
      <c r="X24" s="27"/>
      <c r="Y24" s="27"/>
      <c r="Z24" s="27"/>
    </row>
    <row r="25" spans="1:26" ht="49.5" x14ac:dyDescent="0.2">
      <c r="A25" s="12">
        <v>23</v>
      </c>
      <c r="B25" s="13" t="s">
        <v>52</v>
      </c>
      <c r="C25" s="13" t="s">
        <v>31</v>
      </c>
      <c r="D25" s="13">
        <f t="shared" si="1"/>
        <v>8</v>
      </c>
      <c r="E25" s="14" t="s">
        <v>28</v>
      </c>
      <c r="F25" s="14" t="s">
        <v>29</v>
      </c>
      <c r="G25" s="15">
        <f t="shared" si="0"/>
        <v>2</v>
      </c>
      <c r="H25" s="27"/>
      <c r="I25" s="27"/>
      <c r="J25" s="27"/>
      <c r="K25" s="27">
        <v>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8">
        <v>2</v>
      </c>
      <c r="W25" s="27"/>
      <c r="X25" s="27">
        <v>400</v>
      </c>
      <c r="Y25" s="27"/>
      <c r="Z25" s="27"/>
    </row>
    <row r="26" spans="1:26" ht="49.5" x14ac:dyDescent="0.2">
      <c r="A26" s="12">
        <v>24</v>
      </c>
      <c r="B26" s="13" t="s">
        <v>53</v>
      </c>
      <c r="C26" s="13" t="s">
        <v>27</v>
      </c>
      <c r="D26" s="13">
        <f t="shared" si="1"/>
        <v>12</v>
      </c>
      <c r="E26" s="14" t="s">
        <v>28</v>
      </c>
      <c r="F26" s="14" t="s">
        <v>29</v>
      </c>
      <c r="G26" s="15">
        <f t="shared" si="0"/>
        <v>3</v>
      </c>
      <c r="H26" s="27">
        <v>2</v>
      </c>
      <c r="I26" s="27"/>
      <c r="J26" s="27">
        <v>3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8">
        <v>1</v>
      </c>
      <c r="W26" s="27">
        <v>2</v>
      </c>
      <c r="X26" s="27"/>
      <c r="Y26" s="27"/>
      <c r="Z26" s="27"/>
    </row>
    <row r="27" spans="1:26" ht="49.5" x14ac:dyDescent="0.2">
      <c r="A27" s="12">
        <v>25</v>
      </c>
      <c r="B27" s="13" t="s">
        <v>54</v>
      </c>
      <c r="C27" s="13" t="s">
        <v>31</v>
      </c>
      <c r="D27" s="13">
        <f t="shared" si="1"/>
        <v>20</v>
      </c>
      <c r="E27" s="14" t="s">
        <v>28</v>
      </c>
      <c r="F27" s="14" t="s">
        <v>29</v>
      </c>
      <c r="G27" s="15">
        <f t="shared" si="0"/>
        <v>5</v>
      </c>
      <c r="H27" s="27"/>
      <c r="I27" s="27"/>
      <c r="J27" s="27"/>
      <c r="K27" s="27"/>
      <c r="L27" s="27"/>
      <c r="M27" s="27">
        <v>1</v>
      </c>
      <c r="N27" s="27"/>
      <c r="O27" s="27"/>
      <c r="P27" s="27">
        <v>200</v>
      </c>
      <c r="Q27" s="27"/>
      <c r="R27" s="27"/>
      <c r="S27" s="27"/>
      <c r="T27" s="27"/>
      <c r="U27" s="27"/>
      <c r="V27" s="28">
        <v>5</v>
      </c>
      <c r="W27" s="27"/>
      <c r="X27" s="27"/>
      <c r="Y27" s="27"/>
      <c r="Z27" s="27"/>
    </row>
    <row r="28" spans="1:26" ht="49.5" x14ac:dyDescent="0.2">
      <c r="A28" s="12">
        <v>26</v>
      </c>
      <c r="B28" s="13" t="s">
        <v>55</v>
      </c>
      <c r="C28" s="13" t="s">
        <v>31</v>
      </c>
      <c r="D28" s="13">
        <f t="shared" si="1"/>
        <v>12</v>
      </c>
      <c r="E28" s="14" t="s">
        <v>28</v>
      </c>
      <c r="F28" s="14" t="s">
        <v>29</v>
      </c>
      <c r="G28" s="15">
        <f t="shared" si="0"/>
        <v>3</v>
      </c>
      <c r="H28" s="27"/>
      <c r="I28" s="27"/>
      <c r="J28" s="27">
        <v>2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8">
        <v>3</v>
      </c>
      <c r="W28" s="27">
        <v>2</v>
      </c>
      <c r="X28" s="27"/>
      <c r="Y28" s="27"/>
      <c r="Z28" s="27"/>
    </row>
    <row r="29" spans="1:26" ht="49.5" x14ac:dyDescent="0.2">
      <c r="A29" s="12">
        <v>27</v>
      </c>
      <c r="B29" s="13" t="s">
        <v>56</v>
      </c>
      <c r="C29" s="13" t="s">
        <v>31</v>
      </c>
      <c r="D29" s="13">
        <f t="shared" si="1"/>
        <v>8</v>
      </c>
      <c r="E29" s="14" t="s">
        <v>28</v>
      </c>
      <c r="F29" s="14" t="s">
        <v>29</v>
      </c>
      <c r="G29" s="15">
        <f t="shared" si="0"/>
        <v>2</v>
      </c>
      <c r="H29" s="27">
        <v>2</v>
      </c>
      <c r="I29" s="27">
        <v>1</v>
      </c>
      <c r="J29" s="27">
        <v>2</v>
      </c>
      <c r="K29" s="27"/>
      <c r="L29" s="27"/>
      <c r="M29" s="27">
        <v>1</v>
      </c>
      <c r="N29" s="27"/>
      <c r="O29" s="27"/>
      <c r="P29" s="27">
        <v>4400</v>
      </c>
      <c r="Q29" s="27"/>
      <c r="R29" s="27"/>
      <c r="S29" s="27">
        <v>1</v>
      </c>
      <c r="T29" s="27"/>
      <c r="U29" s="27"/>
      <c r="V29" s="28">
        <v>2</v>
      </c>
      <c r="W29" s="27">
        <v>2</v>
      </c>
      <c r="X29" s="27"/>
      <c r="Y29" s="27"/>
      <c r="Z29" s="27"/>
    </row>
    <row r="30" spans="1:26" ht="49.5" x14ac:dyDescent="0.2">
      <c r="A30" s="12">
        <v>28</v>
      </c>
      <c r="B30" s="13" t="s">
        <v>57</v>
      </c>
      <c r="C30" s="13" t="s">
        <v>31</v>
      </c>
      <c r="D30" s="13">
        <f t="shared" si="1"/>
        <v>4</v>
      </c>
      <c r="E30" s="14" t="s">
        <v>28</v>
      </c>
      <c r="F30" s="14" t="s">
        <v>29</v>
      </c>
      <c r="G30" s="15">
        <f t="shared" si="0"/>
        <v>1</v>
      </c>
      <c r="H30" s="27">
        <v>1</v>
      </c>
      <c r="I30" s="27"/>
      <c r="J30" s="27">
        <v>1</v>
      </c>
      <c r="K30" s="27"/>
      <c r="L30" s="27"/>
      <c r="M30" s="27">
        <v>1</v>
      </c>
      <c r="N30" s="27">
        <v>1</v>
      </c>
      <c r="O30" s="27">
        <v>5</v>
      </c>
      <c r="P30" s="27"/>
      <c r="Q30" s="27"/>
      <c r="R30" s="27">
        <v>1</v>
      </c>
      <c r="S30" s="27">
        <v>1</v>
      </c>
      <c r="T30" s="27">
        <v>1</v>
      </c>
      <c r="U30" s="27">
        <v>1</v>
      </c>
      <c r="V30" s="28">
        <v>1</v>
      </c>
      <c r="W30" s="27">
        <v>1</v>
      </c>
      <c r="X30" s="27"/>
      <c r="Y30" s="27"/>
      <c r="Z30" s="27"/>
    </row>
    <row r="31" spans="1:26" ht="49.5" x14ac:dyDescent="0.2">
      <c r="A31" s="12">
        <v>29</v>
      </c>
      <c r="B31" s="13" t="s">
        <v>58</v>
      </c>
      <c r="C31" s="13" t="s">
        <v>27</v>
      </c>
      <c r="D31" s="13">
        <f t="shared" si="1"/>
        <v>4</v>
      </c>
      <c r="E31" s="14" t="s">
        <v>28</v>
      </c>
      <c r="F31" s="14" t="s">
        <v>29</v>
      </c>
      <c r="G31" s="15">
        <f t="shared" si="0"/>
        <v>1</v>
      </c>
      <c r="H31" s="27"/>
      <c r="I31" s="27"/>
      <c r="J31" s="27">
        <v>1</v>
      </c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8">
        <v>1</v>
      </c>
      <c r="W31" s="27"/>
      <c r="X31" s="27"/>
      <c r="Y31" s="27"/>
      <c r="Z31" s="27"/>
    </row>
    <row r="32" spans="1:26" ht="49.5" x14ac:dyDescent="0.2">
      <c r="A32" s="12">
        <v>30</v>
      </c>
      <c r="B32" s="13" t="s">
        <v>59</v>
      </c>
      <c r="C32" s="13" t="s">
        <v>27</v>
      </c>
      <c r="D32" s="13">
        <f t="shared" si="1"/>
        <v>12</v>
      </c>
      <c r="E32" s="14" t="s">
        <v>28</v>
      </c>
      <c r="F32" s="14" t="s">
        <v>29</v>
      </c>
      <c r="G32" s="15">
        <f t="shared" si="0"/>
        <v>3</v>
      </c>
      <c r="H32" s="27">
        <v>2</v>
      </c>
      <c r="I32" s="27"/>
      <c r="J32" s="27">
        <v>2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8">
        <v>3</v>
      </c>
      <c r="W32" s="27">
        <v>1</v>
      </c>
      <c r="X32" s="27"/>
      <c r="Y32" s="27"/>
      <c r="Z32" s="27"/>
    </row>
    <row r="33" spans="1:26" ht="49.5" x14ac:dyDescent="0.2">
      <c r="A33" s="12">
        <v>31</v>
      </c>
      <c r="B33" s="13" t="s">
        <v>60</v>
      </c>
      <c r="C33" s="13" t="s">
        <v>27</v>
      </c>
      <c r="D33" s="13">
        <f t="shared" si="1"/>
        <v>8</v>
      </c>
      <c r="E33" s="14" t="s">
        <v>28</v>
      </c>
      <c r="F33" s="14" t="s">
        <v>29</v>
      </c>
      <c r="G33" s="15">
        <f t="shared" si="0"/>
        <v>2</v>
      </c>
      <c r="H33" s="27">
        <v>2</v>
      </c>
      <c r="I33" s="27"/>
      <c r="J33" s="27">
        <v>2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>
        <v>2</v>
      </c>
      <c r="X33" s="27"/>
      <c r="Y33" s="27"/>
      <c r="Z33" s="27"/>
    </row>
    <row r="34" spans="1:26" ht="49.5" x14ac:dyDescent="0.2">
      <c r="A34" s="12">
        <v>32</v>
      </c>
      <c r="B34" s="13" t="s">
        <v>61</v>
      </c>
      <c r="C34" s="13" t="s">
        <v>27</v>
      </c>
      <c r="D34" s="13">
        <f t="shared" si="1"/>
        <v>8</v>
      </c>
      <c r="E34" s="14" t="s">
        <v>28</v>
      </c>
      <c r="F34" s="14" t="s">
        <v>29</v>
      </c>
      <c r="G34" s="15">
        <f t="shared" si="0"/>
        <v>2</v>
      </c>
      <c r="H34" s="27">
        <v>2</v>
      </c>
      <c r="I34" s="27"/>
      <c r="J34" s="27">
        <v>1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8">
        <v>1</v>
      </c>
      <c r="W34" s="27">
        <v>1</v>
      </c>
      <c r="X34" s="27"/>
      <c r="Y34" s="27"/>
      <c r="Z34" s="27"/>
    </row>
    <row r="35" spans="1:26" ht="49.5" x14ac:dyDescent="0.2">
      <c r="A35" s="12">
        <v>33</v>
      </c>
      <c r="B35" s="13" t="s">
        <v>62</v>
      </c>
      <c r="C35" s="13" t="s">
        <v>27</v>
      </c>
      <c r="D35" s="13">
        <f t="shared" si="1"/>
        <v>20</v>
      </c>
      <c r="E35" s="14" t="s">
        <v>28</v>
      </c>
      <c r="F35" s="14" t="s">
        <v>29</v>
      </c>
      <c r="G35" s="15">
        <f t="shared" si="0"/>
        <v>5</v>
      </c>
      <c r="H35" s="27">
        <v>4</v>
      </c>
      <c r="I35" s="27">
        <v>4</v>
      </c>
      <c r="J35" s="27">
        <v>5</v>
      </c>
      <c r="K35" s="27"/>
      <c r="L35" s="27"/>
      <c r="M35" s="27"/>
      <c r="N35" s="27"/>
      <c r="O35" s="27"/>
      <c r="P35" s="27"/>
      <c r="Q35" s="27"/>
      <c r="R35" s="27"/>
      <c r="S35" s="27"/>
      <c r="T35" s="27">
        <v>1</v>
      </c>
      <c r="U35" s="27"/>
      <c r="V35" s="28">
        <v>1</v>
      </c>
      <c r="W35" s="27">
        <v>4</v>
      </c>
      <c r="X35" s="27"/>
      <c r="Y35" s="27"/>
      <c r="Z35" s="27"/>
    </row>
    <row r="36" spans="1:26" ht="49.5" x14ac:dyDescent="0.2">
      <c r="A36" s="12">
        <v>34</v>
      </c>
      <c r="B36" s="13" t="s">
        <v>63</v>
      </c>
      <c r="C36" s="13" t="s">
        <v>27</v>
      </c>
      <c r="D36" s="13">
        <f t="shared" si="1"/>
        <v>8</v>
      </c>
      <c r="E36" s="14" t="s">
        <v>28</v>
      </c>
      <c r="F36" s="14" t="s">
        <v>29</v>
      </c>
      <c r="G36" s="15">
        <f t="shared" si="0"/>
        <v>2</v>
      </c>
      <c r="H36" s="27">
        <v>2</v>
      </c>
      <c r="I36" s="27">
        <v>2</v>
      </c>
      <c r="J36" s="27">
        <v>2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8">
        <v>1</v>
      </c>
      <c r="W36" s="27">
        <v>2</v>
      </c>
      <c r="X36" s="27"/>
      <c r="Y36" s="27"/>
      <c r="Z36" s="27"/>
    </row>
    <row r="37" spans="1:26" ht="49.5" x14ac:dyDescent="0.2">
      <c r="A37" s="12">
        <v>35</v>
      </c>
      <c r="B37" s="13" t="s">
        <v>64</v>
      </c>
      <c r="C37" s="13" t="s">
        <v>27</v>
      </c>
      <c r="D37" s="13">
        <f t="shared" si="1"/>
        <v>8</v>
      </c>
      <c r="E37" s="14" t="s">
        <v>28</v>
      </c>
      <c r="F37" s="14" t="s">
        <v>29</v>
      </c>
      <c r="G37" s="15">
        <f t="shared" si="0"/>
        <v>2</v>
      </c>
      <c r="H37" s="27"/>
      <c r="I37" s="27">
        <v>2</v>
      </c>
      <c r="J37" s="27">
        <v>1</v>
      </c>
      <c r="K37" s="27"/>
      <c r="L37" s="27"/>
      <c r="M37" s="27"/>
      <c r="N37" s="27"/>
      <c r="O37" s="27"/>
      <c r="P37" s="27"/>
      <c r="Q37" s="27"/>
      <c r="R37" s="27">
        <v>1</v>
      </c>
      <c r="S37" s="27"/>
      <c r="T37" s="27">
        <v>2</v>
      </c>
      <c r="U37" s="27"/>
      <c r="V37" s="28">
        <v>1</v>
      </c>
      <c r="W37" s="27"/>
      <c r="X37" s="27"/>
      <c r="Y37" s="27"/>
      <c r="Z37" s="27"/>
    </row>
    <row r="38" spans="1:26" ht="49.5" x14ac:dyDescent="0.2">
      <c r="A38" s="12">
        <v>36</v>
      </c>
      <c r="B38" s="13" t="s">
        <v>65</v>
      </c>
      <c r="C38" s="13" t="s">
        <v>31</v>
      </c>
      <c r="D38" s="13">
        <f t="shared" si="1"/>
        <v>64</v>
      </c>
      <c r="E38" s="14" t="s">
        <v>28</v>
      </c>
      <c r="F38" s="14" t="s">
        <v>29</v>
      </c>
      <c r="G38" s="15">
        <f t="shared" si="0"/>
        <v>16</v>
      </c>
      <c r="H38" s="27">
        <v>16</v>
      </c>
      <c r="I38" s="27">
        <v>2</v>
      </c>
      <c r="J38" s="27">
        <v>6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8">
        <v>9</v>
      </c>
      <c r="W38" s="27">
        <v>6</v>
      </c>
      <c r="X38" s="27"/>
      <c r="Y38" s="27"/>
      <c r="Z38" s="27"/>
    </row>
    <row r="39" spans="1:26" ht="49.5" x14ac:dyDescent="0.2">
      <c r="A39" s="12">
        <v>37</v>
      </c>
      <c r="B39" s="13" t="s">
        <v>66</v>
      </c>
      <c r="C39" s="13" t="s">
        <v>31</v>
      </c>
      <c r="D39" s="13">
        <f t="shared" si="1"/>
        <v>8</v>
      </c>
      <c r="E39" s="14" t="s">
        <v>28</v>
      </c>
      <c r="F39" s="14" t="s">
        <v>29</v>
      </c>
      <c r="G39" s="15">
        <f t="shared" si="0"/>
        <v>2</v>
      </c>
      <c r="H39" s="27"/>
      <c r="I39" s="27"/>
      <c r="J39" s="27"/>
      <c r="K39" s="27"/>
      <c r="L39" s="27"/>
      <c r="M39" s="27">
        <v>2</v>
      </c>
      <c r="N39" s="27"/>
      <c r="O39" s="27"/>
      <c r="P39" s="27">
        <v>800</v>
      </c>
      <c r="Q39" s="27"/>
      <c r="R39" s="27"/>
      <c r="S39" s="27"/>
      <c r="T39" s="27"/>
      <c r="U39" s="27"/>
      <c r="V39" s="28">
        <v>2</v>
      </c>
      <c r="W39" s="27"/>
      <c r="X39" s="27"/>
      <c r="Y39" s="27"/>
      <c r="Z39" s="27"/>
    </row>
    <row r="40" spans="1:26" ht="49.5" x14ac:dyDescent="0.2">
      <c r="A40" s="12">
        <v>38</v>
      </c>
      <c r="B40" s="13" t="s">
        <v>67</v>
      </c>
      <c r="C40" s="13" t="s">
        <v>27</v>
      </c>
      <c r="D40" s="13">
        <f t="shared" si="1"/>
        <v>4</v>
      </c>
      <c r="E40" s="14" t="s">
        <v>28</v>
      </c>
      <c r="F40" s="14" t="s">
        <v>29</v>
      </c>
      <c r="G40" s="15">
        <f t="shared" si="0"/>
        <v>1</v>
      </c>
      <c r="H40" s="27">
        <v>1</v>
      </c>
      <c r="I40" s="27"/>
      <c r="J40" s="27">
        <v>1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>
        <v>1</v>
      </c>
      <c r="X40" s="27"/>
      <c r="Y40" s="27"/>
      <c r="Z40" s="27"/>
    </row>
    <row r="41" spans="1:26" ht="49.5" x14ac:dyDescent="0.2">
      <c r="A41" s="12">
        <v>39</v>
      </c>
      <c r="B41" s="13" t="s">
        <v>68</v>
      </c>
      <c r="C41" s="13" t="s">
        <v>31</v>
      </c>
      <c r="D41" s="13">
        <f t="shared" si="1"/>
        <v>4</v>
      </c>
      <c r="E41" s="14" t="s">
        <v>28</v>
      </c>
      <c r="F41" s="14" t="s">
        <v>29</v>
      </c>
      <c r="G41" s="15">
        <f t="shared" si="0"/>
        <v>1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8">
        <v>1</v>
      </c>
      <c r="W41" s="27"/>
      <c r="X41" s="27"/>
      <c r="Y41" s="27"/>
      <c r="Z41" s="27"/>
    </row>
    <row r="42" spans="1:26" ht="49.5" x14ac:dyDescent="0.2">
      <c r="A42" s="12">
        <v>40</v>
      </c>
      <c r="B42" s="13" t="s">
        <v>69</v>
      </c>
      <c r="C42" s="13" t="s">
        <v>27</v>
      </c>
      <c r="D42" s="13">
        <f t="shared" si="1"/>
        <v>8</v>
      </c>
      <c r="E42" s="14" t="s">
        <v>28</v>
      </c>
      <c r="F42" s="14" t="s">
        <v>29</v>
      </c>
      <c r="G42" s="15">
        <f t="shared" si="0"/>
        <v>2</v>
      </c>
      <c r="H42" s="27"/>
      <c r="I42" s="27"/>
      <c r="J42" s="27">
        <v>2</v>
      </c>
      <c r="K42" s="27"/>
      <c r="L42" s="27"/>
      <c r="M42" s="27"/>
      <c r="N42" s="27"/>
      <c r="O42" s="27"/>
      <c r="P42" s="27"/>
      <c r="Q42" s="27"/>
      <c r="R42" s="27"/>
      <c r="S42" s="27"/>
      <c r="T42" s="27">
        <v>1</v>
      </c>
      <c r="U42" s="27"/>
      <c r="V42" s="28">
        <v>1</v>
      </c>
      <c r="W42" s="27">
        <v>2</v>
      </c>
      <c r="X42" s="27"/>
      <c r="Y42" s="27"/>
      <c r="Z42" s="27"/>
    </row>
    <row r="43" spans="1:26" ht="49.5" x14ac:dyDescent="0.2">
      <c r="A43" s="12">
        <v>41</v>
      </c>
      <c r="B43" s="13" t="s">
        <v>70</v>
      </c>
      <c r="C43" s="13" t="s">
        <v>27</v>
      </c>
      <c r="D43" s="13">
        <f t="shared" si="1"/>
        <v>8</v>
      </c>
      <c r="E43" s="14" t="s">
        <v>28</v>
      </c>
      <c r="F43" s="14" t="s">
        <v>29</v>
      </c>
      <c r="G43" s="15">
        <f t="shared" si="0"/>
        <v>2</v>
      </c>
      <c r="H43" s="27"/>
      <c r="I43" s="27"/>
      <c r="J43" s="27">
        <v>1</v>
      </c>
      <c r="K43" s="27"/>
      <c r="L43" s="27"/>
      <c r="M43" s="27"/>
      <c r="N43" s="27"/>
      <c r="O43" s="27"/>
      <c r="P43" s="27"/>
      <c r="Q43" s="27"/>
      <c r="R43" s="27"/>
      <c r="S43" s="27">
        <v>1</v>
      </c>
      <c r="T43" s="27"/>
      <c r="U43" s="27"/>
      <c r="V43" s="28">
        <v>2</v>
      </c>
      <c r="W43" s="27">
        <v>1</v>
      </c>
      <c r="X43" s="27"/>
      <c r="Y43" s="27"/>
      <c r="Z43" s="27"/>
    </row>
    <row r="44" spans="1:26" ht="49.5" x14ac:dyDescent="0.2">
      <c r="A44" s="12">
        <v>42</v>
      </c>
      <c r="B44" s="13" t="s">
        <v>71</v>
      </c>
      <c r="C44" s="13" t="s">
        <v>27</v>
      </c>
      <c r="D44" s="13">
        <f t="shared" si="1"/>
        <v>12</v>
      </c>
      <c r="E44" s="14" t="s">
        <v>28</v>
      </c>
      <c r="F44" s="14" t="s">
        <v>29</v>
      </c>
      <c r="G44" s="15">
        <f t="shared" si="0"/>
        <v>3</v>
      </c>
      <c r="H44" s="27">
        <v>3</v>
      </c>
      <c r="I44" s="27"/>
      <c r="J44" s="27">
        <v>1</v>
      </c>
      <c r="K44" s="27">
        <v>3</v>
      </c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8">
        <v>2</v>
      </c>
      <c r="W44" s="27">
        <v>1</v>
      </c>
      <c r="X44" s="27">
        <v>3200</v>
      </c>
      <c r="Y44" s="27"/>
      <c r="Z44" s="27"/>
    </row>
    <row r="45" spans="1:26" ht="49.5" x14ac:dyDescent="0.2">
      <c r="A45" s="12">
        <v>43</v>
      </c>
      <c r="B45" s="13" t="s">
        <v>72</v>
      </c>
      <c r="C45" s="13" t="s">
        <v>27</v>
      </c>
      <c r="D45" s="13">
        <f t="shared" si="1"/>
        <v>4</v>
      </c>
      <c r="E45" s="14" t="s">
        <v>28</v>
      </c>
      <c r="F45" s="14" t="s">
        <v>29</v>
      </c>
      <c r="G45" s="15">
        <f t="shared" si="0"/>
        <v>1</v>
      </c>
      <c r="H45" s="27">
        <v>1</v>
      </c>
      <c r="I45" s="27"/>
      <c r="J45" s="27">
        <v>1</v>
      </c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8">
        <v>1</v>
      </c>
      <c r="W45" s="27"/>
      <c r="X45" s="27"/>
      <c r="Y45" s="27"/>
      <c r="Z45" s="27"/>
    </row>
    <row r="46" spans="1:26" ht="49.5" x14ac:dyDescent="0.2">
      <c r="A46" s="12">
        <v>44</v>
      </c>
      <c r="B46" s="13" t="s">
        <v>73</v>
      </c>
      <c r="C46" s="13" t="s">
        <v>27</v>
      </c>
      <c r="D46" s="13">
        <f t="shared" si="1"/>
        <v>32</v>
      </c>
      <c r="E46" s="14" t="s">
        <v>28</v>
      </c>
      <c r="F46" s="14" t="s">
        <v>29</v>
      </c>
      <c r="G46" s="15">
        <f t="shared" si="0"/>
        <v>8</v>
      </c>
      <c r="H46" s="27"/>
      <c r="I46" s="27"/>
      <c r="J46" s="27">
        <v>7</v>
      </c>
      <c r="K46" s="27">
        <v>2</v>
      </c>
      <c r="L46" s="27"/>
      <c r="M46" s="27"/>
      <c r="N46" s="27"/>
      <c r="O46" s="27"/>
      <c r="P46" s="27"/>
      <c r="Q46" s="27"/>
      <c r="R46" s="27"/>
      <c r="S46" s="27">
        <v>2</v>
      </c>
      <c r="T46" s="27"/>
      <c r="U46" s="27"/>
      <c r="V46" s="28">
        <v>8</v>
      </c>
      <c r="W46" s="27">
        <v>7</v>
      </c>
      <c r="X46" s="27">
        <v>700</v>
      </c>
      <c r="Y46" s="27"/>
      <c r="Z46" s="27"/>
    </row>
    <row r="47" spans="1:26" ht="49.5" x14ac:dyDescent="0.2">
      <c r="A47" s="12">
        <v>45</v>
      </c>
      <c r="B47" s="13" t="s">
        <v>74</v>
      </c>
      <c r="C47" s="13" t="s">
        <v>27</v>
      </c>
      <c r="D47" s="13">
        <f t="shared" si="1"/>
        <v>8</v>
      </c>
      <c r="E47" s="14" t="s">
        <v>28</v>
      </c>
      <c r="F47" s="14" t="s">
        <v>29</v>
      </c>
      <c r="G47" s="15">
        <f t="shared" si="0"/>
        <v>2</v>
      </c>
      <c r="H47" s="27"/>
      <c r="I47" s="27"/>
      <c r="J47" s="27">
        <v>2</v>
      </c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>
        <v>2</v>
      </c>
      <c r="X47" s="27"/>
      <c r="Y47" s="27"/>
      <c r="Z47" s="27"/>
    </row>
    <row r="48" spans="1:26" ht="49.5" x14ac:dyDescent="0.2">
      <c r="A48" s="12">
        <v>46</v>
      </c>
      <c r="B48" s="13" t="s">
        <v>75</v>
      </c>
      <c r="C48" s="13" t="s">
        <v>31</v>
      </c>
      <c r="D48" s="13">
        <f t="shared" si="1"/>
        <v>4</v>
      </c>
      <c r="E48" s="14" t="s">
        <v>28</v>
      </c>
      <c r="F48" s="14" t="s">
        <v>29</v>
      </c>
      <c r="G48" s="15">
        <f t="shared" si="0"/>
        <v>1</v>
      </c>
      <c r="H48" s="27"/>
      <c r="I48" s="27"/>
      <c r="J48" s="27">
        <v>1</v>
      </c>
      <c r="K48" s="27"/>
      <c r="L48" s="27"/>
      <c r="M48" s="27"/>
      <c r="N48" s="27"/>
      <c r="O48" s="27"/>
      <c r="P48" s="27"/>
      <c r="Q48" s="27"/>
      <c r="R48" s="27"/>
      <c r="S48" s="27">
        <v>2</v>
      </c>
      <c r="T48" s="27"/>
      <c r="U48" s="27"/>
      <c r="V48" s="28">
        <v>1</v>
      </c>
      <c r="W48" s="27"/>
      <c r="X48" s="27"/>
      <c r="Y48" s="27"/>
      <c r="Z48" s="27"/>
    </row>
    <row r="49" spans="1:26" ht="49.5" x14ac:dyDescent="0.2">
      <c r="A49" s="12">
        <v>47</v>
      </c>
      <c r="B49" s="13" t="s">
        <v>76</v>
      </c>
      <c r="C49" s="13" t="s">
        <v>31</v>
      </c>
      <c r="D49" s="13">
        <f t="shared" si="1"/>
        <v>4</v>
      </c>
      <c r="E49" s="14" t="s">
        <v>28</v>
      </c>
      <c r="F49" s="14" t="s">
        <v>29</v>
      </c>
      <c r="G49" s="15">
        <f t="shared" si="0"/>
        <v>1</v>
      </c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8">
        <v>1</v>
      </c>
      <c r="W49" s="27"/>
      <c r="X49" s="27"/>
      <c r="Y49" s="27"/>
      <c r="Z49" s="27"/>
    </row>
    <row r="50" spans="1:26" s="18" customFormat="1" ht="49.5" x14ac:dyDescent="0.2">
      <c r="A50" s="16">
        <v>48</v>
      </c>
      <c r="B50" s="17" t="s">
        <v>77</v>
      </c>
      <c r="C50" s="17" t="s">
        <v>27</v>
      </c>
      <c r="D50" s="13">
        <f t="shared" si="1"/>
        <v>4</v>
      </c>
      <c r="E50" s="14" t="s">
        <v>28</v>
      </c>
      <c r="F50" s="14" t="s">
        <v>29</v>
      </c>
      <c r="G50" s="15">
        <f t="shared" si="0"/>
        <v>1</v>
      </c>
      <c r="H50" s="29"/>
      <c r="I50" s="29"/>
      <c r="J50" s="29">
        <v>1</v>
      </c>
      <c r="K50" s="29"/>
      <c r="L50" s="29"/>
      <c r="M50" s="29"/>
      <c r="N50" s="29"/>
      <c r="O50" s="29"/>
      <c r="P50" s="29"/>
      <c r="Q50" s="29">
        <v>250</v>
      </c>
      <c r="R50" s="29"/>
      <c r="S50" s="29"/>
      <c r="T50" s="29"/>
      <c r="U50" s="29"/>
      <c r="V50" s="28">
        <v>1</v>
      </c>
      <c r="W50" s="29">
        <v>1</v>
      </c>
      <c r="X50" s="29"/>
      <c r="Y50" s="29">
        <v>1</v>
      </c>
      <c r="Z50" s="29"/>
    </row>
    <row r="51" spans="1:26" ht="49.5" x14ac:dyDescent="0.2">
      <c r="A51" s="12">
        <v>49</v>
      </c>
      <c r="B51" s="13" t="s">
        <v>78</v>
      </c>
      <c r="C51" s="13" t="s">
        <v>31</v>
      </c>
      <c r="D51" s="13">
        <f t="shared" si="1"/>
        <v>16</v>
      </c>
      <c r="E51" s="14" t="s">
        <v>28</v>
      </c>
      <c r="F51" s="14" t="s">
        <v>29</v>
      </c>
      <c r="G51" s="15">
        <f t="shared" si="0"/>
        <v>4</v>
      </c>
      <c r="H51" s="27"/>
      <c r="I51" s="27"/>
      <c r="J51" s="27"/>
      <c r="K51" s="27">
        <v>1</v>
      </c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8">
        <v>4</v>
      </c>
      <c r="W51" s="27">
        <v>1</v>
      </c>
      <c r="X51" s="27">
        <v>600</v>
      </c>
      <c r="Y51" s="27"/>
      <c r="Z51" s="27"/>
    </row>
    <row r="52" spans="1:26" ht="49.5" x14ac:dyDescent="0.2">
      <c r="A52" s="12">
        <v>50</v>
      </c>
      <c r="B52" s="13" t="s">
        <v>79</v>
      </c>
      <c r="C52" s="13" t="s">
        <v>27</v>
      </c>
      <c r="D52" s="13">
        <f t="shared" si="1"/>
        <v>4</v>
      </c>
      <c r="E52" s="14" t="s">
        <v>28</v>
      </c>
      <c r="F52" s="14" t="s">
        <v>29</v>
      </c>
      <c r="G52" s="15">
        <f t="shared" si="0"/>
        <v>1</v>
      </c>
      <c r="H52" s="27">
        <v>1</v>
      </c>
      <c r="I52" s="27"/>
      <c r="J52" s="27">
        <v>1</v>
      </c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>
        <v>1</v>
      </c>
      <c r="X52" s="27"/>
      <c r="Y52" s="27"/>
      <c r="Z52" s="27"/>
    </row>
    <row r="53" spans="1:26" ht="49.5" x14ac:dyDescent="0.2">
      <c r="A53" s="12">
        <v>51</v>
      </c>
      <c r="B53" s="13" t="s">
        <v>80</v>
      </c>
      <c r="C53" s="13" t="s">
        <v>31</v>
      </c>
      <c r="D53" s="13">
        <f t="shared" si="1"/>
        <v>20</v>
      </c>
      <c r="E53" s="14" t="s">
        <v>28</v>
      </c>
      <c r="F53" s="14" t="s">
        <v>29</v>
      </c>
      <c r="G53" s="15">
        <f t="shared" si="0"/>
        <v>5</v>
      </c>
      <c r="H53" s="27">
        <v>5</v>
      </c>
      <c r="I53" s="27">
        <v>1</v>
      </c>
      <c r="J53" s="27"/>
      <c r="K53" s="27"/>
      <c r="L53" s="27"/>
      <c r="M53" s="27">
        <v>5</v>
      </c>
      <c r="N53" s="27"/>
      <c r="O53" s="27"/>
      <c r="P53" s="27">
        <v>600</v>
      </c>
      <c r="Q53" s="27"/>
      <c r="R53" s="27"/>
      <c r="S53" s="27"/>
      <c r="T53" s="27"/>
      <c r="U53" s="27"/>
      <c r="V53" s="28">
        <v>5</v>
      </c>
      <c r="W53" s="27"/>
      <c r="X53" s="27"/>
      <c r="Y53" s="27"/>
      <c r="Z53" s="27"/>
    </row>
    <row r="54" spans="1:26" ht="49.5" x14ac:dyDescent="0.2">
      <c r="A54" s="12">
        <v>52</v>
      </c>
      <c r="B54" s="13" t="s">
        <v>81</v>
      </c>
      <c r="C54" s="13" t="s">
        <v>27</v>
      </c>
      <c r="D54" s="13">
        <f t="shared" si="1"/>
        <v>16</v>
      </c>
      <c r="E54" s="14" t="s">
        <v>28</v>
      </c>
      <c r="F54" s="14" t="s">
        <v>29</v>
      </c>
      <c r="G54" s="15">
        <f t="shared" si="0"/>
        <v>4</v>
      </c>
      <c r="H54" s="27"/>
      <c r="I54" s="27"/>
      <c r="J54" s="27">
        <v>1</v>
      </c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8">
        <v>4</v>
      </c>
      <c r="W54" s="27"/>
      <c r="X54" s="27"/>
      <c r="Y54" s="27"/>
      <c r="Z54" s="27"/>
    </row>
    <row r="55" spans="1:26" ht="49.5" x14ac:dyDescent="0.2">
      <c r="A55" s="12">
        <v>53</v>
      </c>
      <c r="B55" s="13" t="s">
        <v>82</v>
      </c>
      <c r="C55" s="13" t="s">
        <v>27</v>
      </c>
      <c r="D55" s="13">
        <f t="shared" si="1"/>
        <v>16</v>
      </c>
      <c r="E55" s="14" t="s">
        <v>28</v>
      </c>
      <c r="F55" s="14" t="s">
        <v>29</v>
      </c>
      <c r="G55" s="15">
        <f t="shared" si="0"/>
        <v>4</v>
      </c>
      <c r="H55" s="27"/>
      <c r="I55" s="27"/>
      <c r="J55" s="27">
        <v>2</v>
      </c>
      <c r="K55" s="27">
        <v>3</v>
      </c>
      <c r="L55" s="27"/>
      <c r="M55" s="27">
        <v>4</v>
      </c>
      <c r="N55" s="27">
        <v>3</v>
      </c>
      <c r="O55" s="27">
        <v>43</v>
      </c>
      <c r="P55" s="27">
        <v>200</v>
      </c>
      <c r="Q55" s="27"/>
      <c r="R55" s="27">
        <v>1</v>
      </c>
      <c r="S55" s="27"/>
      <c r="T55" s="27"/>
      <c r="U55" s="27"/>
      <c r="V55" s="28">
        <v>1</v>
      </c>
      <c r="W55" s="27">
        <v>2</v>
      </c>
      <c r="X55" s="27">
        <v>1600</v>
      </c>
      <c r="Y55" s="27"/>
      <c r="Z55" s="27"/>
    </row>
    <row r="56" spans="1:26" ht="49.5" x14ac:dyDescent="0.2">
      <c r="A56" s="12">
        <v>54</v>
      </c>
      <c r="B56" s="13" t="s">
        <v>83</v>
      </c>
      <c r="C56" s="13" t="s">
        <v>27</v>
      </c>
      <c r="D56" s="13">
        <f t="shared" si="1"/>
        <v>24</v>
      </c>
      <c r="E56" s="14" t="s">
        <v>28</v>
      </c>
      <c r="F56" s="14" t="s">
        <v>29</v>
      </c>
      <c r="G56" s="15">
        <f t="shared" si="0"/>
        <v>6</v>
      </c>
      <c r="H56" s="27">
        <v>6</v>
      </c>
      <c r="I56" s="27">
        <v>6</v>
      </c>
      <c r="J56" s="27">
        <v>1</v>
      </c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>
        <v>1</v>
      </c>
      <c r="X56" s="27"/>
      <c r="Y56" s="27">
        <v>1</v>
      </c>
      <c r="Z56" s="27">
        <v>250</v>
      </c>
    </row>
    <row r="57" spans="1:26" s="20" customFormat="1" ht="49.5" x14ac:dyDescent="0.2">
      <c r="A57" s="19"/>
      <c r="B57" s="19" t="s">
        <v>84</v>
      </c>
      <c r="C57" s="19">
        <f t="shared" ref="C57" si="2">SUM(C3:C56)</f>
        <v>0</v>
      </c>
      <c r="D57" s="19">
        <f t="shared" si="1"/>
        <v>732</v>
      </c>
      <c r="E57" s="14" t="s">
        <v>28</v>
      </c>
      <c r="F57" s="14" t="s">
        <v>29</v>
      </c>
      <c r="G57" s="30">
        <f>SUM(G3:G56)</f>
        <v>183</v>
      </c>
      <c r="H57" s="30">
        <f t="shared" ref="H57:Z57" si="3">SUM(H3:H56)</f>
        <v>85</v>
      </c>
      <c r="I57" s="30">
        <f t="shared" si="3"/>
        <v>44</v>
      </c>
      <c r="J57" s="30">
        <f t="shared" si="3"/>
        <v>101</v>
      </c>
      <c r="K57" s="30">
        <f t="shared" si="3"/>
        <v>24</v>
      </c>
      <c r="L57" s="30">
        <f t="shared" si="3"/>
        <v>0</v>
      </c>
      <c r="M57" s="30">
        <f t="shared" si="3"/>
        <v>22</v>
      </c>
      <c r="N57" s="30">
        <f t="shared" si="3"/>
        <v>6</v>
      </c>
      <c r="O57" s="30">
        <f t="shared" si="3"/>
        <v>84</v>
      </c>
      <c r="P57" s="30">
        <f t="shared" si="3"/>
        <v>6800</v>
      </c>
      <c r="Q57" s="30">
        <f t="shared" si="3"/>
        <v>250</v>
      </c>
      <c r="R57" s="30">
        <f t="shared" si="3"/>
        <v>7</v>
      </c>
      <c r="S57" s="30">
        <f t="shared" si="3"/>
        <v>20</v>
      </c>
      <c r="T57" s="30">
        <f t="shared" si="3"/>
        <v>18</v>
      </c>
      <c r="U57" s="30">
        <f t="shared" si="3"/>
        <v>8</v>
      </c>
      <c r="V57" s="30">
        <f t="shared" si="3"/>
        <v>116</v>
      </c>
      <c r="W57" s="30">
        <f t="shared" si="3"/>
        <v>91</v>
      </c>
      <c r="X57" s="30">
        <f t="shared" si="3"/>
        <v>13460</v>
      </c>
      <c r="Y57" s="30">
        <f t="shared" si="3"/>
        <v>2</v>
      </c>
      <c r="Z57" s="30">
        <f t="shared" si="3"/>
        <v>250</v>
      </c>
    </row>
    <row r="58" spans="1:26" ht="22.5" x14ac:dyDescent="0.2">
      <c r="B58" s="21" t="s">
        <v>85</v>
      </c>
      <c r="C58" s="13"/>
      <c r="D58" s="13">
        <v>112</v>
      </c>
      <c r="E58" s="13"/>
      <c r="F58" s="13"/>
      <c r="G58" s="31">
        <v>0</v>
      </c>
      <c r="H58" s="32">
        <v>1915.25</v>
      </c>
      <c r="I58" s="32">
        <f>18*62</f>
        <v>1116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48" x14ac:dyDescent="0.2">
      <c r="B59" s="13" t="s">
        <v>86</v>
      </c>
      <c r="C59" s="13"/>
      <c r="D59" s="13"/>
      <c r="E59" s="13"/>
      <c r="F59" s="13"/>
      <c r="G59" s="34"/>
      <c r="H59" s="22" t="s">
        <v>87</v>
      </c>
      <c r="I59" s="35" t="s">
        <v>88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x14ac:dyDescent="0.2">
      <c r="B60" s="13" t="s">
        <v>89</v>
      </c>
      <c r="C60" s="13">
        <f>31+16</f>
        <v>47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x14ac:dyDescent="0.2">
      <c r="B61" s="23" t="s">
        <v>90</v>
      </c>
      <c r="C61" s="23">
        <f>23+2</f>
        <v>25</v>
      </c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s="24" customFormat="1" x14ac:dyDescent="0.2">
      <c r="B62" s="25" t="s">
        <v>91</v>
      </c>
      <c r="C62" s="26">
        <f>SUM(C60:C61)</f>
        <v>72</v>
      </c>
      <c r="D62" s="24">
        <f>SUM(D57+D58)</f>
        <v>844</v>
      </c>
      <c r="G62" s="36"/>
      <c r="H62" s="37">
        <f>+H57+H58</f>
        <v>2000.25</v>
      </c>
      <c r="I62" s="37">
        <f>+I57+I58</f>
        <v>1160</v>
      </c>
      <c r="J62" s="37">
        <f>+J57+J58</f>
        <v>101</v>
      </c>
      <c r="K62" s="38">
        <f t="shared" ref="K62:V62" si="4">+K57+K58</f>
        <v>24</v>
      </c>
      <c r="L62" s="38">
        <f t="shared" si="4"/>
        <v>0</v>
      </c>
      <c r="M62" s="38">
        <f t="shared" si="4"/>
        <v>22</v>
      </c>
      <c r="N62" s="38">
        <f t="shared" si="4"/>
        <v>6</v>
      </c>
      <c r="O62" s="39">
        <f t="shared" si="4"/>
        <v>84</v>
      </c>
      <c r="P62" s="39">
        <f t="shared" si="4"/>
        <v>6800</v>
      </c>
      <c r="Q62" s="39">
        <f t="shared" si="4"/>
        <v>250</v>
      </c>
      <c r="R62" s="38">
        <f t="shared" si="4"/>
        <v>7</v>
      </c>
      <c r="S62" s="38">
        <f t="shared" si="4"/>
        <v>20</v>
      </c>
      <c r="T62" s="38">
        <f t="shared" si="4"/>
        <v>18</v>
      </c>
      <c r="U62" s="38">
        <f t="shared" si="4"/>
        <v>8</v>
      </c>
      <c r="V62" s="38">
        <f t="shared" si="4"/>
        <v>116</v>
      </c>
      <c r="W62" s="36"/>
      <c r="X62" s="36"/>
      <c r="Y62" s="36"/>
      <c r="Z62" s="36"/>
    </row>
    <row r="63" spans="1:26" ht="21" x14ac:dyDescent="0.35">
      <c r="G63" s="33"/>
      <c r="H63" s="33"/>
      <c r="I63" s="40">
        <f>SUM(H62+I62+J62)</f>
        <v>3261.25</v>
      </c>
      <c r="J63" s="33"/>
      <c r="K63" s="36"/>
      <c r="L63" s="33"/>
      <c r="M63" s="39">
        <f>+M62+N62</f>
        <v>28</v>
      </c>
      <c r="N63" s="41"/>
      <c r="O63" s="33"/>
      <c r="P63" s="33"/>
      <c r="Q63" s="33"/>
      <c r="R63" s="33"/>
      <c r="S63" s="33"/>
      <c r="T63" s="42">
        <v>169</v>
      </c>
      <c r="U63" s="33"/>
      <c r="V63" s="33"/>
      <c r="W63" s="33"/>
      <c r="X63" s="33"/>
      <c r="Y63" s="33"/>
      <c r="Z63" s="33"/>
    </row>
    <row r="64" spans="1:26" x14ac:dyDescent="0.2">
      <c r="G64" s="33"/>
      <c r="H64" s="33"/>
      <c r="I64" s="33"/>
      <c r="J64" s="33"/>
      <c r="K64" s="43">
        <f>+K62+L62+M62+N62+R62+S62+T62+U62+V62</f>
        <v>221</v>
      </c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7:26" x14ac:dyDescent="0.2"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43">
        <f>+T63+M63+K62</f>
        <v>221</v>
      </c>
      <c r="U65" s="33"/>
      <c r="V65" s="33"/>
      <c r="W65" s="33"/>
      <c r="X65" s="33"/>
      <c r="Y65" s="33"/>
      <c r="Z65" s="33"/>
    </row>
  </sheetData>
  <autoFilter ref="B2:Z64" xr:uid="{00000000-0009-0000-0000-000000000000}"/>
  <mergeCells count="1">
    <mergeCell ref="C1:N1"/>
  </mergeCells>
  <pageMargins left="0.7" right="0.7" top="0.75" bottom="0.75" header="0.3" footer="0.3"/>
  <pageSetup scale="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14202-48CE-4474-A927-46BA87317230}">
  <dimension ref="A1:Z65"/>
  <sheetViews>
    <sheetView view="pageBreakPreview" zoomScale="60" zoomScaleNormal="86" workbookViewId="0">
      <pane xSplit="2" ySplit="2" topLeftCell="G52" activePane="bottomRight" state="frozen"/>
      <selection pane="topRight" activeCell="C1" sqref="C1"/>
      <selection pane="bottomLeft" activeCell="A3" sqref="A3"/>
      <selection pane="bottomRight" activeCell="AC57" sqref="AC57"/>
    </sheetView>
  </sheetViews>
  <sheetFormatPr baseColWidth="10" defaultRowHeight="12.75" x14ac:dyDescent="0.2"/>
  <cols>
    <col min="1" max="1" width="4.7109375" style="33" customWidth="1"/>
    <col min="2" max="2" width="48" style="44" customWidth="1"/>
    <col min="3" max="3" width="11.42578125" style="11"/>
    <col min="4" max="7" width="11.42578125" style="33"/>
    <col min="8" max="16384" width="11.42578125" style="11"/>
  </cols>
  <sheetData>
    <row r="1" spans="1:26" x14ac:dyDescent="0.2">
      <c r="C1" s="193" t="s">
        <v>149</v>
      </c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26" ht="63.75" x14ac:dyDescent="0.2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7" t="s">
        <v>7</v>
      </c>
      <c r="I2" s="7" t="s">
        <v>8</v>
      </c>
      <c r="J2" s="7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9" t="s">
        <v>15</v>
      </c>
      <c r="P2" s="9" t="s">
        <v>14</v>
      </c>
      <c r="Q2" s="9" t="s">
        <v>16</v>
      </c>
      <c r="R2" s="8" t="s">
        <v>17</v>
      </c>
      <c r="S2" s="8" t="s">
        <v>19</v>
      </c>
      <c r="T2" s="8" t="s">
        <v>18</v>
      </c>
      <c r="U2" s="8" t="s">
        <v>21</v>
      </c>
      <c r="V2" s="8" t="s">
        <v>20</v>
      </c>
      <c r="W2" s="55" t="s">
        <v>24</v>
      </c>
      <c r="X2" s="55" t="s">
        <v>25</v>
      </c>
      <c r="Y2" s="55" t="s">
        <v>111</v>
      </c>
      <c r="Z2" s="10" t="s">
        <v>22</v>
      </c>
    </row>
    <row r="3" spans="1:26" ht="49.5" x14ac:dyDescent="0.2">
      <c r="A3" s="27">
        <v>1</v>
      </c>
      <c r="B3" s="10" t="s">
        <v>26</v>
      </c>
      <c r="C3" s="13" t="s">
        <v>27</v>
      </c>
      <c r="D3" s="27">
        <f>+G3*8</f>
        <v>152</v>
      </c>
      <c r="E3" s="54" t="s">
        <v>28</v>
      </c>
      <c r="F3" s="54" t="s">
        <v>29</v>
      </c>
      <c r="G3" s="15">
        <f t="shared" ref="G3:G34" si="0">MAX(H3,I3,J3,K3,L3,M3,N3,R3,T3,U3,V3)</f>
        <v>19</v>
      </c>
      <c r="H3" s="13">
        <v>5</v>
      </c>
      <c r="I3" s="13">
        <v>5</v>
      </c>
      <c r="J3" s="13">
        <v>19</v>
      </c>
      <c r="K3" s="17">
        <v>2</v>
      </c>
      <c r="L3" s="17"/>
      <c r="M3" s="17">
        <v>4</v>
      </c>
      <c r="N3" s="17"/>
      <c r="O3" s="17">
        <v>83</v>
      </c>
      <c r="P3" s="17"/>
      <c r="Q3" s="17"/>
      <c r="R3" s="17">
        <v>5</v>
      </c>
      <c r="S3" s="17">
        <v>6</v>
      </c>
      <c r="T3" s="17"/>
      <c r="U3" s="17">
        <v>5</v>
      </c>
      <c r="V3" s="17">
        <v>7</v>
      </c>
      <c r="W3" s="13"/>
      <c r="X3" s="13"/>
      <c r="Y3" s="13">
        <v>30</v>
      </c>
      <c r="Z3" s="13">
        <v>2.97</v>
      </c>
    </row>
    <row r="4" spans="1:26" ht="49.5" x14ac:dyDescent="0.2">
      <c r="A4" s="27">
        <v>2</v>
      </c>
      <c r="B4" s="10" t="s">
        <v>30</v>
      </c>
      <c r="C4" s="13" t="s">
        <v>31</v>
      </c>
      <c r="D4" s="27">
        <f t="shared" ref="D4:D35" si="1">+G4*4</f>
        <v>8</v>
      </c>
      <c r="E4" s="54" t="s">
        <v>28</v>
      </c>
      <c r="F4" s="54" t="s">
        <v>29</v>
      </c>
      <c r="G4" s="15">
        <f t="shared" si="0"/>
        <v>2</v>
      </c>
      <c r="H4" s="13"/>
      <c r="I4" s="13"/>
      <c r="J4" s="13">
        <v>2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>
        <v>2</v>
      </c>
      <c r="V4" s="17"/>
      <c r="W4" s="13"/>
      <c r="X4" s="13"/>
      <c r="Y4" s="13"/>
      <c r="Z4" s="13">
        <v>0.91999999999999993</v>
      </c>
    </row>
    <row r="5" spans="1:26" ht="49.5" x14ac:dyDescent="0.2">
      <c r="A5" s="27">
        <v>3</v>
      </c>
      <c r="B5" s="10" t="s">
        <v>32</v>
      </c>
      <c r="C5" s="13" t="s">
        <v>31</v>
      </c>
      <c r="D5" s="27">
        <f t="shared" si="1"/>
        <v>8</v>
      </c>
      <c r="E5" s="54" t="s">
        <v>28</v>
      </c>
      <c r="F5" s="54" t="s">
        <v>29</v>
      </c>
      <c r="G5" s="15">
        <f t="shared" si="0"/>
        <v>2</v>
      </c>
      <c r="H5" s="13"/>
      <c r="I5" s="13"/>
      <c r="J5" s="13">
        <v>2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>
        <v>1</v>
      </c>
      <c r="V5" s="17"/>
      <c r="W5" s="13"/>
      <c r="X5" s="13"/>
      <c r="Y5" s="13"/>
      <c r="Z5" s="13">
        <v>2.25</v>
      </c>
    </row>
    <row r="6" spans="1:26" ht="49.5" x14ac:dyDescent="0.2">
      <c r="A6" s="27">
        <v>4</v>
      </c>
      <c r="B6" s="10" t="s">
        <v>33</v>
      </c>
      <c r="C6" s="13" t="s">
        <v>31</v>
      </c>
      <c r="D6" s="27">
        <f t="shared" si="1"/>
        <v>4</v>
      </c>
      <c r="E6" s="54" t="s">
        <v>28</v>
      </c>
      <c r="F6" s="54" t="s">
        <v>29</v>
      </c>
      <c r="G6" s="15">
        <f t="shared" si="0"/>
        <v>1</v>
      </c>
      <c r="H6" s="13"/>
      <c r="I6" s="13"/>
      <c r="J6" s="13">
        <v>1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>
        <v>1</v>
      </c>
    </row>
    <row r="7" spans="1:26" ht="49.5" x14ac:dyDescent="0.2">
      <c r="A7" s="27">
        <v>5</v>
      </c>
      <c r="B7" s="10" t="s">
        <v>34</v>
      </c>
      <c r="C7" s="13" t="s">
        <v>27</v>
      </c>
      <c r="D7" s="27">
        <f t="shared" si="1"/>
        <v>8</v>
      </c>
      <c r="E7" s="54" t="s">
        <v>28</v>
      </c>
      <c r="F7" s="54" t="s">
        <v>29</v>
      </c>
      <c r="G7" s="15">
        <f t="shared" si="0"/>
        <v>2</v>
      </c>
      <c r="H7" s="13">
        <v>1</v>
      </c>
      <c r="I7" s="13">
        <v>1</v>
      </c>
      <c r="J7" s="13">
        <v>2</v>
      </c>
      <c r="K7" s="17"/>
      <c r="L7" s="17"/>
      <c r="M7" s="17">
        <v>2</v>
      </c>
      <c r="N7" s="17"/>
      <c r="O7" s="17"/>
      <c r="P7" s="17"/>
      <c r="Q7" s="17"/>
      <c r="R7" s="17"/>
      <c r="S7" s="17"/>
      <c r="T7" s="17"/>
      <c r="U7" s="17"/>
      <c r="V7" s="17"/>
      <c r="W7" s="13"/>
      <c r="X7" s="13"/>
      <c r="Y7" s="13"/>
      <c r="Z7" s="13">
        <v>1.6</v>
      </c>
    </row>
    <row r="8" spans="1:26" ht="49.5" x14ac:dyDescent="0.2">
      <c r="A8" s="27">
        <v>6</v>
      </c>
      <c r="B8" s="10" t="s">
        <v>35</v>
      </c>
      <c r="C8" s="13" t="s">
        <v>27</v>
      </c>
      <c r="D8" s="27">
        <f t="shared" si="1"/>
        <v>56</v>
      </c>
      <c r="E8" s="54" t="s">
        <v>28</v>
      </c>
      <c r="F8" s="54" t="s">
        <v>29</v>
      </c>
      <c r="G8" s="15">
        <f t="shared" si="0"/>
        <v>14</v>
      </c>
      <c r="H8" s="13">
        <v>2</v>
      </c>
      <c r="I8" s="13">
        <v>3</v>
      </c>
      <c r="J8" s="13">
        <v>14</v>
      </c>
      <c r="K8" s="17">
        <v>2</v>
      </c>
      <c r="L8" s="17"/>
      <c r="M8" s="17"/>
      <c r="N8" s="17"/>
      <c r="O8" s="17"/>
      <c r="P8" s="17"/>
      <c r="Q8" s="17"/>
      <c r="R8" s="17"/>
      <c r="S8" s="17">
        <v>1</v>
      </c>
      <c r="T8" s="17">
        <v>3</v>
      </c>
      <c r="U8" s="17">
        <v>3</v>
      </c>
      <c r="V8" s="17"/>
      <c r="W8" s="13"/>
      <c r="X8" s="13"/>
      <c r="Y8" s="13">
        <v>720</v>
      </c>
      <c r="Z8" s="13">
        <v>38.339999999999996</v>
      </c>
    </row>
    <row r="9" spans="1:26" ht="49.5" x14ac:dyDescent="0.2">
      <c r="A9" s="27">
        <v>7</v>
      </c>
      <c r="B9" s="10" t="s">
        <v>36</v>
      </c>
      <c r="C9" s="13" t="s">
        <v>27</v>
      </c>
      <c r="D9" s="27">
        <f t="shared" si="1"/>
        <v>12</v>
      </c>
      <c r="E9" s="54" t="s">
        <v>28</v>
      </c>
      <c r="F9" s="54" t="s">
        <v>29</v>
      </c>
      <c r="G9" s="15">
        <f t="shared" si="0"/>
        <v>3</v>
      </c>
      <c r="H9" s="13"/>
      <c r="I9" s="13"/>
      <c r="J9" s="13">
        <v>3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0.61</v>
      </c>
    </row>
    <row r="10" spans="1:26" ht="49.5" x14ac:dyDescent="0.2">
      <c r="A10" s="27">
        <v>8</v>
      </c>
      <c r="B10" s="10" t="s">
        <v>37</v>
      </c>
      <c r="C10" s="13" t="s">
        <v>31</v>
      </c>
      <c r="D10" s="27">
        <f t="shared" si="1"/>
        <v>8</v>
      </c>
      <c r="E10" s="54" t="s">
        <v>28</v>
      </c>
      <c r="F10" s="54" t="s">
        <v>29</v>
      </c>
      <c r="G10" s="15">
        <f t="shared" si="0"/>
        <v>2</v>
      </c>
      <c r="H10" s="13"/>
      <c r="I10" s="13"/>
      <c r="J10" s="13">
        <v>2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>
        <v>1</v>
      </c>
      <c r="V10" s="17"/>
      <c r="W10" s="13"/>
      <c r="X10" s="13"/>
      <c r="Y10" s="13"/>
      <c r="Z10" s="13">
        <v>0.18</v>
      </c>
    </row>
    <row r="11" spans="1:26" ht="49.5" x14ac:dyDescent="0.2">
      <c r="A11" s="27">
        <v>9</v>
      </c>
      <c r="B11" s="10" t="s">
        <v>110</v>
      </c>
      <c r="C11" s="13" t="s">
        <v>31</v>
      </c>
      <c r="D11" s="27">
        <f t="shared" si="1"/>
        <v>20</v>
      </c>
      <c r="E11" s="54" t="s">
        <v>28</v>
      </c>
      <c r="F11" s="54" t="s">
        <v>29</v>
      </c>
      <c r="G11" s="15">
        <f t="shared" si="0"/>
        <v>5</v>
      </c>
      <c r="H11" s="13">
        <v>1</v>
      </c>
      <c r="I11" s="13"/>
      <c r="J11" s="13">
        <v>5</v>
      </c>
      <c r="K11" s="17">
        <v>1</v>
      </c>
      <c r="L11" s="17"/>
      <c r="M11" s="17">
        <v>1</v>
      </c>
      <c r="N11" s="17"/>
      <c r="O11" s="17"/>
      <c r="P11" s="17"/>
      <c r="Q11" s="17"/>
      <c r="R11" s="17"/>
      <c r="S11" s="17"/>
      <c r="T11" s="17"/>
      <c r="U11" s="17">
        <v>5</v>
      </c>
      <c r="V11" s="17"/>
      <c r="W11" s="13"/>
      <c r="X11" s="13"/>
      <c r="Y11" s="13">
        <v>1800</v>
      </c>
      <c r="Z11" s="13">
        <v>1.1299999999999999</v>
      </c>
    </row>
    <row r="12" spans="1:26" ht="49.5" x14ac:dyDescent="0.2">
      <c r="A12" s="27">
        <v>10</v>
      </c>
      <c r="B12" s="10" t="s">
        <v>109</v>
      </c>
      <c r="C12" s="13" t="s">
        <v>31</v>
      </c>
      <c r="D12" s="27">
        <f t="shared" si="1"/>
        <v>4</v>
      </c>
      <c r="E12" s="54" t="s">
        <v>28</v>
      </c>
      <c r="F12" s="54" t="s">
        <v>29</v>
      </c>
      <c r="G12" s="15">
        <f t="shared" si="0"/>
        <v>1</v>
      </c>
      <c r="H12" s="13"/>
      <c r="I12" s="13">
        <v>1</v>
      </c>
      <c r="J12" s="13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>
        <v>1</v>
      </c>
      <c r="V12" s="17"/>
      <c r="W12" s="13"/>
      <c r="X12" s="13"/>
      <c r="Y12" s="13"/>
      <c r="Z12" s="13"/>
    </row>
    <row r="13" spans="1:26" ht="49.5" x14ac:dyDescent="0.2">
      <c r="A13" s="27">
        <v>11</v>
      </c>
      <c r="B13" s="10" t="s">
        <v>39</v>
      </c>
      <c r="C13" s="13" t="s">
        <v>27</v>
      </c>
      <c r="D13" s="27">
        <f t="shared" si="1"/>
        <v>8</v>
      </c>
      <c r="E13" s="54" t="s">
        <v>28</v>
      </c>
      <c r="F13" s="54" t="s">
        <v>29</v>
      </c>
      <c r="G13" s="15">
        <f t="shared" si="0"/>
        <v>2</v>
      </c>
      <c r="H13" s="13"/>
      <c r="I13" s="13">
        <v>1</v>
      </c>
      <c r="J13" s="13">
        <v>2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>
        <v>1</v>
      </c>
      <c r="V13" s="17"/>
      <c r="W13" s="13"/>
      <c r="X13" s="13"/>
      <c r="Y13" s="13"/>
      <c r="Z13" s="13">
        <v>0.31</v>
      </c>
    </row>
    <row r="14" spans="1:26" ht="49.5" x14ac:dyDescent="0.2">
      <c r="A14" s="27">
        <v>12</v>
      </c>
      <c r="B14" s="10" t="s">
        <v>40</v>
      </c>
      <c r="C14" s="13" t="s">
        <v>31</v>
      </c>
      <c r="D14" s="27">
        <f t="shared" si="1"/>
        <v>20</v>
      </c>
      <c r="E14" s="54" t="s">
        <v>28</v>
      </c>
      <c r="F14" s="54" t="s">
        <v>29</v>
      </c>
      <c r="G14" s="15">
        <f t="shared" si="0"/>
        <v>5</v>
      </c>
      <c r="H14" s="13">
        <v>1</v>
      </c>
      <c r="I14" s="13">
        <v>1</v>
      </c>
      <c r="J14" s="13">
        <v>5</v>
      </c>
      <c r="K14" s="17">
        <v>3</v>
      </c>
      <c r="L14" s="17">
        <v>1</v>
      </c>
      <c r="M14" s="17">
        <v>1</v>
      </c>
      <c r="N14" s="17">
        <v>1</v>
      </c>
      <c r="O14" s="17">
        <v>25</v>
      </c>
      <c r="P14" s="17">
        <v>25</v>
      </c>
      <c r="Q14" s="17"/>
      <c r="R14" s="17">
        <v>1</v>
      </c>
      <c r="S14" s="17">
        <v>1</v>
      </c>
      <c r="T14" s="17">
        <v>1</v>
      </c>
      <c r="U14" s="17">
        <v>5</v>
      </c>
      <c r="V14" s="17">
        <v>1</v>
      </c>
      <c r="W14" s="13">
        <v>1</v>
      </c>
      <c r="X14" s="13">
        <v>1</v>
      </c>
      <c r="Y14" s="13">
        <v>600</v>
      </c>
      <c r="Z14" s="13">
        <v>1.9</v>
      </c>
    </row>
    <row r="15" spans="1:26" ht="49.5" x14ac:dyDescent="0.2">
      <c r="A15" s="27">
        <v>13</v>
      </c>
      <c r="B15" s="10" t="s">
        <v>41</v>
      </c>
      <c r="C15" s="13" t="s">
        <v>31</v>
      </c>
      <c r="D15" s="27">
        <f t="shared" si="1"/>
        <v>20</v>
      </c>
      <c r="E15" s="54" t="s">
        <v>28</v>
      </c>
      <c r="F15" s="54" t="s">
        <v>29</v>
      </c>
      <c r="G15" s="15">
        <f t="shared" si="0"/>
        <v>5</v>
      </c>
      <c r="H15" s="13">
        <v>2</v>
      </c>
      <c r="I15" s="13">
        <v>2</v>
      </c>
      <c r="J15" s="13">
        <v>5</v>
      </c>
      <c r="K15" s="17">
        <v>1</v>
      </c>
      <c r="L15" s="17"/>
      <c r="M15" s="17"/>
      <c r="N15" s="17"/>
      <c r="O15" s="17"/>
      <c r="P15" s="17"/>
      <c r="Q15" s="17"/>
      <c r="R15" s="17"/>
      <c r="S15" s="17"/>
      <c r="T15" s="17"/>
      <c r="U15" s="17">
        <v>5</v>
      </c>
      <c r="V15" s="17"/>
      <c r="W15" s="13"/>
      <c r="X15" s="13"/>
      <c r="Y15" s="13">
        <v>400</v>
      </c>
      <c r="Z15" s="13">
        <v>1.73</v>
      </c>
    </row>
    <row r="16" spans="1:26" ht="49.5" x14ac:dyDescent="0.2">
      <c r="A16" s="27">
        <v>14</v>
      </c>
      <c r="B16" s="10" t="s">
        <v>42</v>
      </c>
      <c r="C16" s="13" t="s">
        <v>27</v>
      </c>
      <c r="D16" s="27">
        <f t="shared" si="1"/>
        <v>8</v>
      </c>
      <c r="E16" s="54" t="s">
        <v>28</v>
      </c>
      <c r="F16" s="54" t="s">
        <v>29</v>
      </c>
      <c r="G16" s="15">
        <f t="shared" si="0"/>
        <v>2</v>
      </c>
      <c r="H16" s="13">
        <v>2</v>
      </c>
      <c r="I16" s="13"/>
      <c r="J16" s="13">
        <v>2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>
        <v>0.39</v>
      </c>
    </row>
    <row r="17" spans="1:26" ht="49.5" x14ac:dyDescent="0.2">
      <c r="A17" s="27">
        <v>15</v>
      </c>
      <c r="B17" s="10" t="s">
        <v>45</v>
      </c>
      <c r="C17" s="13" t="s">
        <v>31</v>
      </c>
      <c r="D17" s="27">
        <f t="shared" si="1"/>
        <v>12</v>
      </c>
      <c r="E17" s="54" t="s">
        <v>28</v>
      </c>
      <c r="F17" s="54" t="s">
        <v>29</v>
      </c>
      <c r="G17" s="15">
        <f t="shared" si="0"/>
        <v>3</v>
      </c>
      <c r="H17" s="13"/>
      <c r="I17" s="13"/>
      <c r="J17" s="13">
        <v>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>
        <v>2</v>
      </c>
      <c r="V17" s="17"/>
      <c r="W17" s="13"/>
      <c r="X17" s="13"/>
      <c r="Y17" s="13"/>
      <c r="Z17" s="13">
        <v>0.63</v>
      </c>
    </row>
    <row r="18" spans="1:26" ht="49.5" x14ac:dyDescent="0.2">
      <c r="A18" s="27">
        <v>16</v>
      </c>
      <c r="B18" s="10" t="s">
        <v>46</v>
      </c>
      <c r="C18" s="13" t="s">
        <v>31</v>
      </c>
      <c r="D18" s="27">
        <f t="shared" si="1"/>
        <v>20</v>
      </c>
      <c r="E18" s="54" t="s">
        <v>28</v>
      </c>
      <c r="F18" s="54" t="s">
        <v>29</v>
      </c>
      <c r="G18" s="15">
        <f t="shared" si="0"/>
        <v>5</v>
      </c>
      <c r="H18" s="13"/>
      <c r="I18" s="13"/>
      <c r="J18" s="13">
        <v>5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>
        <v>3</v>
      </c>
      <c r="V18" s="17"/>
      <c r="W18" s="13"/>
      <c r="X18" s="13"/>
      <c r="Y18" s="13"/>
      <c r="Z18" s="13">
        <v>0.80999999999999994</v>
      </c>
    </row>
    <row r="19" spans="1:26" ht="49.5" x14ac:dyDescent="0.2">
      <c r="A19" s="27">
        <v>17</v>
      </c>
      <c r="B19" s="10" t="s">
        <v>108</v>
      </c>
      <c r="C19" s="13" t="s">
        <v>27</v>
      </c>
      <c r="D19" s="27">
        <f t="shared" si="1"/>
        <v>4</v>
      </c>
      <c r="E19" s="54" t="s">
        <v>28</v>
      </c>
      <c r="F19" s="54" t="s">
        <v>29</v>
      </c>
      <c r="G19" s="15">
        <f t="shared" si="0"/>
        <v>1</v>
      </c>
      <c r="H19" s="13"/>
      <c r="I19" s="13">
        <v>1</v>
      </c>
      <c r="J19" s="1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>
        <v>1</v>
      </c>
      <c r="V19" s="17"/>
      <c r="W19" s="13"/>
      <c r="X19" s="13"/>
      <c r="Y19" s="13"/>
      <c r="Z19" s="13"/>
    </row>
    <row r="20" spans="1:26" ht="49.5" x14ac:dyDescent="0.2">
      <c r="A20" s="27">
        <v>18</v>
      </c>
      <c r="B20" s="10" t="s">
        <v>107</v>
      </c>
      <c r="C20" s="13" t="s">
        <v>27</v>
      </c>
      <c r="D20" s="27">
        <f t="shared" si="1"/>
        <v>4</v>
      </c>
      <c r="E20" s="54" t="s">
        <v>28</v>
      </c>
      <c r="F20" s="54" t="s">
        <v>29</v>
      </c>
      <c r="G20" s="15">
        <f t="shared" si="0"/>
        <v>1</v>
      </c>
      <c r="H20" s="13">
        <v>1</v>
      </c>
      <c r="I20" s="13"/>
      <c r="J20" s="13">
        <v>1</v>
      </c>
      <c r="K20" s="17">
        <v>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3"/>
      <c r="X20" s="13"/>
      <c r="Y20" s="13">
        <v>120</v>
      </c>
      <c r="Z20" s="13">
        <v>0.3</v>
      </c>
    </row>
    <row r="21" spans="1:26" ht="49.5" x14ac:dyDescent="0.2">
      <c r="A21" s="27">
        <v>19</v>
      </c>
      <c r="B21" s="10" t="s">
        <v>106</v>
      </c>
      <c r="C21" s="13" t="s">
        <v>31</v>
      </c>
      <c r="D21" s="27">
        <f t="shared" si="1"/>
        <v>24</v>
      </c>
      <c r="E21" s="54" t="s">
        <v>28</v>
      </c>
      <c r="F21" s="54" t="s">
        <v>29</v>
      </c>
      <c r="G21" s="15">
        <f t="shared" si="0"/>
        <v>6</v>
      </c>
      <c r="H21" s="13"/>
      <c r="I21" s="13"/>
      <c r="J21" s="13">
        <v>6</v>
      </c>
      <c r="K21" s="17">
        <v>1</v>
      </c>
      <c r="L21" s="17">
        <v>1</v>
      </c>
      <c r="M21" s="17"/>
      <c r="N21" s="17"/>
      <c r="O21" s="17"/>
      <c r="P21" s="17"/>
      <c r="Q21" s="17"/>
      <c r="R21" s="17"/>
      <c r="S21" s="17"/>
      <c r="T21" s="17"/>
      <c r="U21" s="17">
        <v>5</v>
      </c>
      <c r="V21" s="17"/>
      <c r="W21" s="13"/>
      <c r="X21" s="13"/>
      <c r="Y21" s="13">
        <v>500</v>
      </c>
      <c r="Z21" s="13">
        <v>1.3</v>
      </c>
    </row>
    <row r="22" spans="1:26" ht="49.5" x14ac:dyDescent="0.2">
      <c r="A22" s="27">
        <v>20</v>
      </c>
      <c r="B22" s="10" t="s">
        <v>105</v>
      </c>
      <c r="C22" s="13" t="s">
        <v>27</v>
      </c>
      <c r="D22" s="27">
        <f t="shared" si="1"/>
        <v>4</v>
      </c>
      <c r="E22" s="54" t="s">
        <v>28</v>
      </c>
      <c r="F22" s="54" t="s">
        <v>29</v>
      </c>
      <c r="G22" s="15">
        <f t="shared" si="0"/>
        <v>1</v>
      </c>
      <c r="H22" s="13"/>
      <c r="I22" s="13">
        <v>1</v>
      </c>
      <c r="J22" s="13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>
        <v>1</v>
      </c>
      <c r="V22" s="17"/>
      <c r="W22" s="13"/>
      <c r="X22" s="13"/>
      <c r="Y22" s="13"/>
      <c r="Z22" s="13"/>
    </row>
    <row r="23" spans="1:26" ht="49.5" x14ac:dyDescent="0.2">
      <c r="A23" s="27">
        <v>21</v>
      </c>
      <c r="B23" s="10" t="s">
        <v>104</v>
      </c>
      <c r="C23" s="13" t="s">
        <v>27</v>
      </c>
      <c r="D23" s="27">
        <f t="shared" si="1"/>
        <v>4</v>
      </c>
      <c r="E23" s="54" t="s">
        <v>28</v>
      </c>
      <c r="F23" s="54" t="s">
        <v>29</v>
      </c>
      <c r="G23" s="15">
        <f t="shared" si="0"/>
        <v>1</v>
      </c>
      <c r="H23" s="13"/>
      <c r="I23" s="13">
        <v>1</v>
      </c>
      <c r="J23" s="1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>
        <v>1</v>
      </c>
      <c r="V23" s="17"/>
      <c r="W23" s="13"/>
      <c r="X23" s="13"/>
      <c r="Y23" s="13"/>
      <c r="Z23" s="13"/>
    </row>
    <row r="24" spans="1:26" ht="49.5" x14ac:dyDescent="0.2">
      <c r="A24" s="27">
        <v>22</v>
      </c>
      <c r="B24" s="10" t="s">
        <v>47</v>
      </c>
      <c r="C24" s="13" t="s">
        <v>27</v>
      </c>
      <c r="D24" s="27">
        <f t="shared" si="1"/>
        <v>36</v>
      </c>
      <c r="E24" s="54" t="s">
        <v>28</v>
      </c>
      <c r="F24" s="54" t="s">
        <v>29</v>
      </c>
      <c r="G24" s="15">
        <f t="shared" si="0"/>
        <v>9</v>
      </c>
      <c r="H24" s="13">
        <v>1</v>
      </c>
      <c r="I24" s="13"/>
      <c r="J24" s="13">
        <v>9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>
        <v>4</v>
      </c>
      <c r="V24" s="17"/>
      <c r="W24" s="13"/>
      <c r="X24" s="13"/>
      <c r="Y24" s="13"/>
      <c r="Z24" s="13">
        <v>4.95</v>
      </c>
    </row>
    <row r="25" spans="1:26" ht="49.5" x14ac:dyDescent="0.2">
      <c r="A25" s="27">
        <v>23</v>
      </c>
      <c r="B25" s="10" t="s">
        <v>103</v>
      </c>
      <c r="C25" s="13" t="s">
        <v>31</v>
      </c>
      <c r="D25" s="27">
        <f t="shared" si="1"/>
        <v>8</v>
      </c>
      <c r="E25" s="54" t="s">
        <v>28</v>
      </c>
      <c r="F25" s="54" t="s">
        <v>29</v>
      </c>
      <c r="G25" s="15">
        <f t="shared" si="0"/>
        <v>2</v>
      </c>
      <c r="H25" s="13"/>
      <c r="I25" s="13"/>
      <c r="J25" s="13">
        <v>2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>
        <v>1</v>
      </c>
      <c r="V25" s="17"/>
      <c r="W25" s="13"/>
      <c r="X25" s="13"/>
      <c r="Y25" s="13"/>
      <c r="Z25" s="13">
        <v>0.18</v>
      </c>
    </row>
    <row r="26" spans="1:26" ht="49.5" x14ac:dyDescent="0.2">
      <c r="A26" s="27">
        <v>24</v>
      </c>
      <c r="B26" s="10" t="s">
        <v>48</v>
      </c>
      <c r="C26" s="13" t="s">
        <v>27</v>
      </c>
      <c r="D26" s="27">
        <f t="shared" si="1"/>
        <v>4</v>
      </c>
      <c r="E26" s="54" t="s">
        <v>28</v>
      </c>
      <c r="F26" s="54" t="s">
        <v>29</v>
      </c>
      <c r="G26" s="15">
        <f t="shared" si="0"/>
        <v>1</v>
      </c>
      <c r="H26" s="13">
        <v>1</v>
      </c>
      <c r="I26" s="13"/>
      <c r="J26" s="13">
        <v>1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>
        <v>0.08</v>
      </c>
    </row>
    <row r="27" spans="1:26" ht="49.5" x14ac:dyDescent="0.2">
      <c r="A27" s="27">
        <v>25</v>
      </c>
      <c r="B27" s="10" t="s">
        <v>49</v>
      </c>
      <c r="C27" s="13" t="s">
        <v>27</v>
      </c>
      <c r="D27" s="27">
        <f t="shared" si="1"/>
        <v>4</v>
      </c>
      <c r="E27" s="54" t="s">
        <v>28</v>
      </c>
      <c r="F27" s="54" t="s">
        <v>29</v>
      </c>
      <c r="G27" s="15">
        <f t="shared" si="0"/>
        <v>1</v>
      </c>
      <c r="H27" s="13"/>
      <c r="I27" s="13">
        <v>1</v>
      </c>
      <c r="J27" s="13">
        <v>1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>
        <v>1</v>
      </c>
      <c r="V27" s="17"/>
      <c r="W27" s="13"/>
      <c r="X27" s="13"/>
      <c r="Y27" s="13"/>
      <c r="Z27" s="13">
        <v>0.12</v>
      </c>
    </row>
    <row r="28" spans="1:26" ht="49.5" x14ac:dyDescent="0.2">
      <c r="A28" s="27">
        <v>26</v>
      </c>
      <c r="B28" s="10" t="s">
        <v>50</v>
      </c>
      <c r="C28" s="13" t="s">
        <v>27</v>
      </c>
      <c r="D28" s="27">
        <f t="shared" si="1"/>
        <v>4</v>
      </c>
      <c r="E28" s="54" t="s">
        <v>28</v>
      </c>
      <c r="F28" s="54" t="s">
        <v>29</v>
      </c>
      <c r="G28" s="15">
        <f t="shared" si="0"/>
        <v>1</v>
      </c>
      <c r="H28" s="13"/>
      <c r="I28" s="13">
        <v>1</v>
      </c>
      <c r="J28" s="1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>
        <v>1</v>
      </c>
      <c r="V28" s="17"/>
      <c r="W28" s="13"/>
      <c r="X28" s="13"/>
      <c r="Y28" s="13"/>
      <c r="Z28" s="13"/>
    </row>
    <row r="29" spans="1:26" ht="49.5" x14ac:dyDescent="0.2">
      <c r="A29" s="27">
        <v>27</v>
      </c>
      <c r="B29" s="10" t="s">
        <v>51</v>
      </c>
      <c r="C29" s="13" t="s">
        <v>31</v>
      </c>
      <c r="D29" s="27">
        <f t="shared" si="1"/>
        <v>16</v>
      </c>
      <c r="E29" s="54" t="s">
        <v>28</v>
      </c>
      <c r="F29" s="54" t="s">
        <v>29</v>
      </c>
      <c r="G29" s="15">
        <f t="shared" si="0"/>
        <v>4</v>
      </c>
      <c r="H29" s="13"/>
      <c r="I29" s="13"/>
      <c r="J29" s="13">
        <v>4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>
        <v>4</v>
      </c>
      <c r="V29" s="17"/>
      <c r="W29" s="13"/>
      <c r="X29" s="13"/>
      <c r="Y29" s="13"/>
      <c r="Z29" s="13">
        <v>0.44</v>
      </c>
    </row>
    <row r="30" spans="1:26" ht="49.5" x14ac:dyDescent="0.2">
      <c r="A30" s="27">
        <v>28</v>
      </c>
      <c r="B30" s="10" t="s">
        <v>52</v>
      </c>
      <c r="C30" s="13" t="s">
        <v>31</v>
      </c>
      <c r="D30" s="27">
        <f t="shared" si="1"/>
        <v>12</v>
      </c>
      <c r="E30" s="54" t="s">
        <v>28</v>
      </c>
      <c r="F30" s="54" t="s">
        <v>29</v>
      </c>
      <c r="G30" s="15">
        <f t="shared" si="0"/>
        <v>3</v>
      </c>
      <c r="H30" s="13"/>
      <c r="I30" s="13"/>
      <c r="J30" s="13">
        <v>3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>
        <v>0.42</v>
      </c>
    </row>
    <row r="31" spans="1:26" ht="49.5" x14ac:dyDescent="0.2">
      <c r="A31" s="27">
        <v>29</v>
      </c>
      <c r="B31" s="10" t="s">
        <v>102</v>
      </c>
      <c r="C31" s="13" t="s">
        <v>31</v>
      </c>
      <c r="D31" s="27">
        <f t="shared" si="1"/>
        <v>16</v>
      </c>
      <c r="E31" s="54" t="s">
        <v>28</v>
      </c>
      <c r="F31" s="54" t="s">
        <v>29</v>
      </c>
      <c r="G31" s="15">
        <f t="shared" si="0"/>
        <v>4</v>
      </c>
      <c r="H31" s="13"/>
      <c r="I31" s="13"/>
      <c r="J31" s="13">
        <v>4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>
        <v>2</v>
      </c>
      <c r="V31" s="17"/>
      <c r="W31" s="13"/>
      <c r="X31" s="13"/>
      <c r="Y31" s="13"/>
      <c r="Z31" s="13">
        <v>0.89</v>
      </c>
    </row>
    <row r="32" spans="1:26" ht="49.5" x14ac:dyDescent="0.2">
      <c r="A32" s="27">
        <v>30</v>
      </c>
      <c r="B32" s="10" t="s">
        <v>54</v>
      </c>
      <c r="C32" s="13" t="s">
        <v>31</v>
      </c>
      <c r="D32" s="27">
        <f t="shared" si="1"/>
        <v>16</v>
      </c>
      <c r="E32" s="54" t="s">
        <v>28</v>
      </c>
      <c r="F32" s="54" t="s">
        <v>29</v>
      </c>
      <c r="G32" s="15">
        <f t="shared" si="0"/>
        <v>4</v>
      </c>
      <c r="H32" s="13"/>
      <c r="I32" s="13">
        <v>2</v>
      </c>
      <c r="J32" s="13">
        <v>3</v>
      </c>
      <c r="K32" s="17">
        <v>1</v>
      </c>
      <c r="L32" s="17"/>
      <c r="M32" s="17"/>
      <c r="N32" s="17"/>
      <c r="O32" s="17"/>
      <c r="P32" s="17"/>
      <c r="Q32" s="17"/>
      <c r="R32" s="17"/>
      <c r="S32" s="17"/>
      <c r="T32" s="17"/>
      <c r="U32" s="17">
        <v>4</v>
      </c>
      <c r="V32" s="17"/>
      <c r="W32" s="13"/>
      <c r="X32" s="13"/>
      <c r="Y32" s="13">
        <v>400</v>
      </c>
      <c r="Z32" s="13">
        <v>1.37</v>
      </c>
    </row>
    <row r="33" spans="1:26" ht="49.5" x14ac:dyDescent="0.2">
      <c r="A33" s="27">
        <v>31</v>
      </c>
      <c r="B33" s="10" t="s">
        <v>55</v>
      </c>
      <c r="C33" s="13" t="s">
        <v>31</v>
      </c>
      <c r="D33" s="27">
        <f t="shared" si="1"/>
        <v>12</v>
      </c>
      <c r="E33" s="54" t="s">
        <v>28</v>
      </c>
      <c r="F33" s="54" t="s">
        <v>29</v>
      </c>
      <c r="G33" s="15">
        <f t="shared" si="0"/>
        <v>3</v>
      </c>
      <c r="H33" s="13"/>
      <c r="I33" s="13">
        <v>2</v>
      </c>
      <c r="J33" s="13">
        <v>3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>
        <v>3</v>
      </c>
      <c r="V33" s="17"/>
      <c r="W33" s="13"/>
      <c r="X33" s="13"/>
      <c r="Y33" s="13"/>
      <c r="Z33" s="13">
        <v>2.4</v>
      </c>
    </row>
    <row r="34" spans="1:26" ht="49.5" x14ac:dyDescent="0.2">
      <c r="A34" s="27">
        <v>32</v>
      </c>
      <c r="B34" s="10" t="s">
        <v>56</v>
      </c>
      <c r="C34" s="13" t="s">
        <v>31</v>
      </c>
      <c r="D34" s="27">
        <f t="shared" si="1"/>
        <v>16</v>
      </c>
      <c r="E34" s="54" t="s">
        <v>28</v>
      </c>
      <c r="F34" s="54" t="s">
        <v>29</v>
      </c>
      <c r="G34" s="15">
        <f t="shared" si="0"/>
        <v>4</v>
      </c>
      <c r="H34" s="13"/>
      <c r="I34" s="13"/>
      <c r="J34" s="13">
        <v>2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>
        <v>4</v>
      </c>
      <c r="V34" s="17"/>
      <c r="W34" s="13"/>
      <c r="X34" s="13"/>
      <c r="Y34" s="13"/>
      <c r="Z34" s="13">
        <v>0.3</v>
      </c>
    </row>
    <row r="35" spans="1:26" ht="49.5" x14ac:dyDescent="0.2">
      <c r="A35" s="27">
        <v>33</v>
      </c>
      <c r="B35" s="10" t="s">
        <v>57</v>
      </c>
      <c r="C35" s="13" t="s">
        <v>31</v>
      </c>
      <c r="D35" s="27">
        <f t="shared" si="1"/>
        <v>16</v>
      </c>
      <c r="E35" s="54" t="s">
        <v>28</v>
      </c>
      <c r="F35" s="54" t="s">
        <v>29</v>
      </c>
      <c r="G35" s="15">
        <f t="shared" ref="G35:G59" si="2">MAX(H35,I35,J35,K35,L35,M35,N35,R35,T35,U35,V35)</f>
        <v>4</v>
      </c>
      <c r="H35" s="13"/>
      <c r="I35" s="13"/>
      <c r="J35" s="13">
        <v>4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>
        <v>2</v>
      </c>
      <c r="V35" s="17"/>
      <c r="W35" s="13"/>
      <c r="X35" s="13"/>
      <c r="Y35" s="13"/>
      <c r="Z35" s="13">
        <v>0.53</v>
      </c>
    </row>
    <row r="36" spans="1:26" ht="49.5" x14ac:dyDescent="0.2">
      <c r="A36" s="27">
        <v>34</v>
      </c>
      <c r="B36" s="10" t="s">
        <v>62</v>
      </c>
      <c r="C36" s="13" t="s">
        <v>27</v>
      </c>
      <c r="D36" s="27">
        <f t="shared" ref="D36:D59" si="3">+G36*4</f>
        <v>12</v>
      </c>
      <c r="E36" s="54" t="s">
        <v>28</v>
      </c>
      <c r="F36" s="54" t="s">
        <v>29</v>
      </c>
      <c r="G36" s="15">
        <f t="shared" si="2"/>
        <v>3</v>
      </c>
      <c r="H36" s="13">
        <v>1</v>
      </c>
      <c r="I36" s="13">
        <v>1</v>
      </c>
      <c r="J36" s="13">
        <v>3</v>
      </c>
      <c r="K36" s="17"/>
      <c r="L36" s="17"/>
      <c r="M36" s="17">
        <v>1</v>
      </c>
      <c r="N36" s="17">
        <v>1</v>
      </c>
      <c r="O36" s="17">
        <v>25</v>
      </c>
      <c r="P36" s="17"/>
      <c r="Q36" s="17"/>
      <c r="R36" s="17"/>
      <c r="S36" s="17">
        <v>1</v>
      </c>
      <c r="T36" s="17"/>
      <c r="U36" s="17"/>
      <c r="V36" s="17"/>
      <c r="W36" s="13"/>
      <c r="X36" s="13"/>
      <c r="Y36" s="13"/>
      <c r="Z36" s="13">
        <v>2.5</v>
      </c>
    </row>
    <row r="37" spans="1:26" ht="49.5" x14ac:dyDescent="0.2">
      <c r="A37" s="27">
        <v>35</v>
      </c>
      <c r="B37" s="10" t="s">
        <v>65</v>
      </c>
      <c r="C37" s="13" t="s">
        <v>31</v>
      </c>
      <c r="D37" s="27">
        <f t="shared" si="3"/>
        <v>52</v>
      </c>
      <c r="E37" s="54" t="s">
        <v>28</v>
      </c>
      <c r="F37" s="54" t="s">
        <v>29</v>
      </c>
      <c r="G37" s="15">
        <f t="shared" si="2"/>
        <v>13</v>
      </c>
      <c r="H37" s="13">
        <v>13</v>
      </c>
      <c r="I37" s="13">
        <v>1</v>
      </c>
      <c r="J37" s="13">
        <v>6</v>
      </c>
      <c r="K37" s="17">
        <v>2</v>
      </c>
      <c r="L37" s="17"/>
      <c r="M37" s="17"/>
      <c r="N37" s="17"/>
      <c r="O37" s="17"/>
      <c r="P37" s="17"/>
      <c r="Q37" s="17"/>
      <c r="R37" s="17"/>
      <c r="S37" s="17"/>
      <c r="T37" s="17"/>
      <c r="U37" s="17">
        <v>10</v>
      </c>
      <c r="V37" s="17"/>
      <c r="W37" s="13"/>
      <c r="X37" s="13"/>
      <c r="Y37" s="13">
        <v>1050</v>
      </c>
      <c r="Z37" s="13">
        <v>2.6300000000000003</v>
      </c>
    </row>
    <row r="38" spans="1:26" ht="49.5" x14ac:dyDescent="0.2">
      <c r="A38" s="27">
        <v>36</v>
      </c>
      <c r="B38" s="10" t="s">
        <v>66</v>
      </c>
      <c r="C38" s="13" t="s">
        <v>31</v>
      </c>
      <c r="D38" s="27">
        <f t="shared" si="3"/>
        <v>16</v>
      </c>
      <c r="E38" s="54" t="s">
        <v>28</v>
      </c>
      <c r="F38" s="54" t="s">
        <v>29</v>
      </c>
      <c r="G38" s="15">
        <f t="shared" si="2"/>
        <v>4</v>
      </c>
      <c r="H38" s="13"/>
      <c r="I38" s="13"/>
      <c r="J38" s="13">
        <v>3</v>
      </c>
      <c r="K38" s="17">
        <v>1</v>
      </c>
      <c r="L38" s="17"/>
      <c r="M38" s="17"/>
      <c r="N38" s="17"/>
      <c r="O38" s="17"/>
      <c r="P38" s="17"/>
      <c r="Q38" s="17"/>
      <c r="R38" s="17"/>
      <c r="S38" s="17"/>
      <c r="T38" s="17"/>
      <c r="U38" s="17">
        <v>4</v>
      </c>
      <c r="V38" s="17"/>
      <c r="W38" s="13"/>
      <c r="X38" s="13"/>
      <c r="Y38" s="13">
        <v>1800</v>
      </c>
      <c r="Z38" s="13">
        <v>24.33</v>
      </c>
    </row>
    <row r="39" spans="1:26" ht="49.5" x14ac:dyDescent="0.2">
      <c r="A39" s="27">
        <v>37</v>
      </c>
      <c r="B39" s="10" t="s">
        <v>67</v>
      </c>
      <c r="C39" s="13" t="s">
        <v>31</v>
      </c>
      <c r="D39" s="27">
        <f t="shared" si="3"/>
        <v>20</v>
      </c>
      <c r="E39" s="54" t="s">
        <v>28</v>
      </c>
      <c r="F39" s="54" t="s">
        <v>29</v>
      </c>
      <c r="G39" s="15">
        <f t="shared" si="2"/>
        <v>5</v>
      </c>
      <c r="H39" s="13"/>
      <c r="I39" s="13">
        <v>1</v>
      </c>
      <c r="J39" s="13">
        <v>4</v>
      </c>
      <c r="K39" s="17"/>
      <c r="L39" s="17"/>
      <c r="M39" s="17"/>
      <c r="N39" s="17"/>
      <c r="O39" s="17"/>
      <c r="P39" s="17"/>
      <c r="Q39" s="17"/>
      <c r="R39" s="17"/>
      <c r="S39" s="17">
        <v>1</v>
      </c>
      <c r="T39" s="17"/>
      <c r="U39" s="17">
        <v>5</v>
      </c>
      <c r="V39" s="17"/>
      <c r="W39" s="13"/>
      <c r="X39" s="13"/>
      <c r="Y39" s="13"/>
      <c r="Z39" s="13">
        <v>0.49</v>
      </c>
    </row>
    <row r="40" spans="1:26" ht="49.5" x14ac:dyDescent="0.2">
      <c r="A40" s="27">
        <v>38</v>
      </c>
      <c r="B40" s="10" t="s">
        <v>68</v>
      </c>
      <c r="C40" s="13" t="s">
        <v>31</v>
      </c>
      <c r="D40" s="27">
        <f t="shared" si="3"/>
        <v>8</v>
      </c>
      <c r="E40" s="54" t="s">
        <v>28</v>
      </c>
      <c r="F40" s="54" t="s">
        <v>29</v>
      </c>
      <c r="G40" s="15">
        <f t="shared" si="2"/>
        <v>2</v>
      </c>
      <c r="H40" s="13"/>
      <c r="I40" s="13"/>
      <c r="J40" s="13">
        <v>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>
        <v>1</v>
      </c>
      <c r="V40" s="17"/>
      <c r="W40" s="13"/>
      <c r="X40" s="13"/>
      <c r="Y40" s="13"/>
      <c r="Z40" s="13">
        <v>0.22999999999999998</v>
      </c>
    </row>
    <row r="41" spans="1:26" ht="49.5" x14ac:dyDescent="0.2">
      <c r="A41" s="27">
        <v>39</v>
      </c>
      <c r="B41" s="10" t="s">
        <v>69</v>
      </c>
      <c r="C41" s="13" t="s">
        <v>27</v>
      </c>
      <c r="D41" s="27">
        <f t="shared" si="3"/>
        <v>8</v>
      </c>
      <c r="E41" s="54" t="s">
        <v>28</v>
      </c>
      <c r="F41" s="54" t="s">
        <v>29</v>
      </c>
      <c r="G41" s="15">
        <f t="shared" si="2"/>
        <v>2</v>
      </c>
      <c r="H41" s="13"/>
      <c r="I41" s="13">
        <v>1</v>
      </c>
      <c r="J41" s="13">
        <v>2</v>
      </c>
      <c r="K41" s="17"/>
      <c r="L41" s="17"/>
      <c r="M41" s="17"/>
      <c r="N41" s="17"/>
      <c r="O41" s="17"/>
      <c r="P41" s="17"/>
      <c r="Q41" s="17"/>
      <c r="R41" s="17"/>
      <c r="S41" s="17">
        <v>2</v>
      </c>
      <c r="T41" s="17"/>
      <c r="U41" s="17">
        <v>1</v>
      </c>
      <c r="V41" s="17"/>
      <c r="W41" s="13"/>
      <c r="X41" s="13"/>
      <c r="Y41" s="13"/>
      <c r="Z41" s="13">
        <v>1.56</v>
      </c>
    </row>
    <row r="42" spans="1:26" ht="49.5" x14ac:dyDescent="0.2">
      <c r="A42" s="27">
        <v>40</v>
      </c>
      <c r="B42" s="10" t="s">
        <v>101</v>
      </c>
      <c r="C42" s="13"/>
      <c r="D42" s="27">
        <f t="shared" si="3"/>
        <v>8</v>
      </c>
      <c r="E42" s="54" t="s">
        <v>28</v>
      </c>
      <c r="F42" s="54" t="s">
        <v>29</v>
      </c>
      <c r="G42" s="15">
        <f t="shared" si="2"/>
        <v>2</v>
      </c>
      <c r="H42" s="13"/>
      <c r="I42" s="13">
        <v>2</v>
      </c>
      <c r="J42" s="13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>
        <v>1</v>
      </c>
      <c r="V42" s="17"/>
      <c r="W42" s="13"/>
      <c r="X42" s="13"/>
      <c r="Y42" s="13"/>
      <c r="Z42" s="13"/>
    </row>
    <row r="43" spans="1:26" ht="49.5" x14ac:dyDescent="0.2">
      <c r="A43" s="27">
        <v>41</v>
      </c>
      <c r="B43" s="10" t="s">
        <v>71</v>
      </c>
      <c r="C43" s="13" t="s">
        <v>27</v>
      </c>
      <c r="D43" s="27">
        <f t="shared" si="3"/>
        <v>4</v>
      </c>
      <c r="E43" s="54" t="s">
        <v>28</v>
      </c>
      <c r="F43" s="54" t="s">
        <v>29</v>
      </c>
      <c r="G43" s="15">
        <f t="shared" si="2"/>
        <v>1</v>
      </c>
      <c r="H43" s="13">
        <v>1</v>
      </c>
      <c r="I43" s="13"/>
      <c r="J43" s="13">
        <v>1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>
        <v>0.08</v>
      </c>
    </row>
    <row r="44" spans="1:26" ht="49.5" x14ac:dyDescent="0.2">
      <c r="A44" s="27">
        <v>42</v>
      </c>
      <c r="B44" s="10" t="s">
        <v>72</v>
      </c>
      <c r="C44" s="13" t="s">
        <v>31</v>
      </c>
      <c r="D44" s="27">
        <f t="shared" si="3"/>
        <v>12</v>
      </c>
      <c r="E44" s="54" t="s">
        <v>28</v>
      </c>
      <c r="F44" s="54" t="s">
        <v>29</v>
      </c>
      <c r="G44" s="15">
        <f t="shared" si="2"/>
        <v>3</v>
      </c>
      <c r="H44" s="13"/>
      <c r="I44" s="13"/>
      <c r="J44" s="13">
        <v>3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>
        <v>1</v>
      </c>
      <c r="V44" s="17"/>
      <c r="W44" s="13"/>
      <c r="X44" s="13"/>
      <c r="Y44" s="13"/>
      <c r="Z44" s="13">
        <v>0.45999999999999996</v>
      </c>
    </row>
    <row r="45" spans="1:26" ht="49.5" x14ac:dyDescent="0.2">
      <c r="A45" s="27">
        <v>43</v>
      </c>
      <c r="B45" s="10" t="s">
        <v>73</v>
      </c>
      <c r="C45" s="13" t="s">
        <v>31</v>
      </c>
      <c r="D45" s="27">
        <f t="shared" si="3"/>
        <v>16</v>
      </c>
      <c r="E45" s="54" t="s">
        <v>28</v>
      </c>
      <c r="F45" s="54" t="s">
        <v>29</v>
      </c>
      <c r="G45" s="15">
        <f t="shared" si="2"/>
        <v>4</v>
      </c>
      <c r="H45" s="13"/>
      <c r="I45" s="13">
        <v>2</v>
      </c>
      <c r="J45" s="13">
        <v>4</v>
      </c>
      <c r="K45" s="17">
        <v>1</v>
      </c>
      <c r="L45" s="17"/>
      <c r="M45" s="17"/>
      <c r="N45" s="17"/>
      <c r="O45" s="17"/>
      <c r="P45" s="17"/>
      <c r="Q45" s="17"/>
      <c r="R45" s="17"/>
      <c r="S45" s="17"/>
      <c r="T45" s="17"/>
      <c r="U45" s="17">
        <v>1</v>
      </c>
      <c r="V45" s="17"/>
      <c r="W45" s="13"/>
      <c r="X45" s="13"/>
      <c r="Y45" s="13">
        <v>600</v>
      </c>
      <c r="Z45" s="13">
        <v>20</v>
      </c>
    </row>
    <row r="46" spans="1:26" ht="49.5" x14ac:dyDescent="0.2">
      <c r="A46" s="27">
        <v>44</v>
      </c>
      <c r="B46" s="10" t="s">
        <v>100</v>
      </c>
      <c r="C46" s="13" t="s">
        <v>27</v>
      </c>
      <c r="D46" s="27">
        <f t="shared" si="3"/>
        <v>4</v>
      </c>
      <c r="E46" s="54" t="s">
        <v>28</v>
      </c>
      <c r="F46" s="54" t="s">
        <v>29</v>
      </c>
      <c r="G46" s="15">
        <f t="shared" si="2"/>
        <v>1</v>
      </c>
      <c r="H46" s="13"/>
      <c r="I46" s="13">
        <v>1</v>
      </c>
      <c r="J46" s="13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>
        <v>1</v>
      </c>
      <c r="V46" s="17"/>
      <c r="W46" s="13"/>
      <c r="X46" s="13"/>
      <c r="Y46" s="13"/>
      <c r="Z46" s="13"/>
    </row>
    <row r="47" spans="1:26" ht="49.5" x14ac:dyDescent="0.2">
      <c r="A47" s="27">
        <v>45</v>
      </c>
      <c r="B47" s="10" t="s">
        <v>99</v>
      </c>
      <c r="C47" s="13" t="s">
        <v>27</v>
      </c>
      <c r="D47" s="27">
        <f t="shared" si="3"/>
        <v>12</v>
      </c>
      <c r="E47" s="54" t="s">
        <v>28</v>
      </c>
      <c r="F47" s="54" t="s">
        <v>29</v>
      </c>
      <c r="G47" s="15">
        <f t="shared" si="2"/>
        <v>3</v>
      </c>
      <c r="H47" s="13"/>
      <c r="I47" s="13">
        <v>3</v>
      </c>
      <c r="J47" s="13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>
        <v>1</v>
      </c>
      <c r="V47" s="17"/>
      <c r="W47" s="13"/>
      <c r="X47" s="13"/>
      <c r="Y47" s="13"/>
      <c r="Z47" s="13"/>
    </row>
    <row r="48" spans="1:26" ht="49.5" x14ac:dyDescent="0.2">
      <c r="A48" s="27">
        <v>46</v>
      </c>
      <c r="B48" s="10" t="s">
        <v>74</v>
      </c>
      <c r="C48" s="13" t="s">
        <v>27</v>
      </c>
      <c r="D48" s="27">
        <f t="shared" si="3"/>
        <v>4</v>
      </c>
      <c r="E48" s="54" t="s">
        <v>28</v>
      </c>
      <c r="F48" s="54" t="s">
        <v>29</v>
      </c>
      <c r="G48" s="15">
        <f t="shared" si="2"/>
        <v>1</v>
      </c>
      <c r="H48" s="13"/>
      <c r="I48" s="13">
        <v>1</v>
      </c>
      <c r="J48" s="13">
        <v>1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>
        <v>1</v>
      </c>
      <c r="V48" s="17"/>
      <c r="W48" s="13"/>
      <c r="X48" s="13"/>
      <c r="Y48" s="13"/>
      <c r="Z48" s="13">
        <v>1</v>
      </c>
    </row>
    <row r="49" spans="1:26" ht="49.5" x14ac:dyDescent="0.2">
      <c r="A49" s="27">
        <v>47</v>
      </c>
      <c r="B49" s="10" t="s">
        <v>75</v>
      </c>
      <c r="C49" s="13" t="s">
        <v>31</v>
      </c>
      <c r="D49" s="27">
        <f t="shared" si="3"/>
        <v>16</v>
      </c>
      <c r="E49" s="54" t="s">
        <v>28</v>
      </c>
      <c r="F49" s="54" t="s">
        <v>29</v>
      </c>
      <c r="G49" s="15">
        <f t="shared" si="2"/>
        <v>4</v>
      </c>
      <c r="H49" s="13"/>
      <c r="I49" s="13"/>
      <c r="J49" s="13">
        <v>4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>
        <v>3</v>
      </c>
      <c r="V49" s="17"/>
      <c r="W49" s="13"/>
      <c r="X49" s="13"/>
      <c r="Y49" s="13"/>
      <c r="Z49" s="13">
        <v>0.59000000000000008</v>
      </c>
    </row>
    <row r="50" spans="1:26" ht="49.5" x14ac:dyDescent="0.2">
      <c r="A50" s="27">
        <v>48</v>
      </c>
      <c r="B50" s="10" t="s">
        <v>76</v>
      </c>
      <c r="C50" s="13" t="s">
        <v>31</v>
      </c>
      <c r="D50" s="27">
        <f t="shared" si="3"/>
        <v>16</v>
      </c>
      <c r="E50" s="54" t="s">
        <v>28</v>
      </c>
      <c r="F50" s="54" t="s">
        <v>29</v>
      </c>
      <c r="G50" s="15">
        <f t="shared" si="2"/>
        <v>4</v>
      </c>
      <c r="H50" s="13">
        <v>2</v>
      </c>
      <c r="I50" s="13"/>
      <c r="J50" s="13">
        <v>4</v>
      </c>
      <c r="K50" s="17">
        <v>1</v>
      </c>
      <c r="L50" s="17"/>
      <c r="M50" s="17"/>
      <c r="N50" s="17"/>
      <c r="O50" s="17"/>
      <c r="P50" s="17"/>
      <c r="Q50" s="17"/>
      <c r="R50" s="17"/>
      <c r="S50" s="17"/>
      <c r="T50" s="17"/>
      <c r="U50" s="17">
        <v>3</v>
      </c>
      <c r="V50" s="17"/>
      <c r="W50" s="13"/>
      <c r="X50" s="13"/>
      <c r="Y50" s="13">
        <v>1800</v>
      </c>
      <c r="Z50" s="13">
        <v>0.49</v>
      </c>
    </row>
    <row r="51" spans="1:26" ht="49.5" x14ac:dyDescent="0.2">
      <c r="A51" s="27">
        <v>49</v>
      </c>
      <c r="B51" s="10" t="s">
        <v>77</v>
      </c>
      <c r="C51" s="13" t="s">
        <v>27</v>
      </c>
      <c r="D51" s="27">
        <f t="shared" si="3"/>
        <v>4</v>
      </c>
      <c r="E51" s="54" t="s">
        <v>28</v>
      </c>
      <c r="F51" s="54" t="s">
        <v>29</v>
      </c>
      <c r="G51" s="15">
        <f t="shared" si="2"/>
        <v>1</v>
      </c>
      <c r="H51" s="13">
        <v>1</v>
      </c>
      <c r="I51" s="13"/>
      <c r="J51" s="13">
        <v>1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>
        <v>0.08</v>
      </c>
    </row>
    <row r="52" spans="1:26" ht="49.5" x14ac:dyDescent="0.2">
      <c r="A52" s="27">
        <v>50</v>
      </c>
      <c r="B52" s="10" t="s">
        <v>78</v>
      </c>
      <c r="C52" s="13" t="s">
        <v>31</v>
      </c>
      <c r="D52" s="27">
        <f t="shared" si="3"/>
        <v>12</v>
      </c>
      <c r="E52" s="54" t="s">
        <v>28</v>
      </c>
      <c r="F52" s="54" t="s">
        <v>29</v>
      </c>
      <c r="G52" s="15">
        <f t="shared" si="2"/>
        <v>3</v>
      </c>
      <c r="H52" s="13"/>
      <c r="I52" s="13"/>
      <c r="J52" s="13">
        <v>2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>
        <v>3</v>
      </c>
      <c r="V52" s="17"/>
      <c r="W52" s="13"/>
      <c r="X52" s="13"/>
      <c r="Y52" s="13"/>
      <c r="Z52" s="13">
        <v>0.16</v>
      </c>
    </row>
    <row r="53" spans="1:26" ht="49.5" x14ac:dyDescent="0.2">
      <c r="A53" s="27">
        <v>51</v>
      </c>
      <c r="B53" s="10" t="s">
        <v>98</v>
      </c>
      <c r="C53" s="13" t="s">
        <v>31</v>
      </c>
      <c r="D53" s="27">
        <f t="shared" si="3"/>
        <v>4</v>
      </c>
      <c r="E53" s="54" t="s">
        <v>28</v>
      </c>
      <c r="F53" s="54" t="s">
        <v>29</v>
      </c>
      <c r="G53" s="15">
        <f t="shared" si="2"/>
        <v>1</v>
      </c>
      <c r="H53" s="13">
        <v>1</v>
      </c>
      <c r="I53" s="13"/>
      <c r="J53" s="13">
        <v>1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>
        <v>1</v>
      </c>
      <c r="V53" s="17"/>
      <c r="W53" s="13"/>
      <c r="X53" s="13"/>
      <c r="Y53" s="13"/>
      <c r="Z53" s="13">
        <v>0.08</v>
      </c>
    </row>
    <row r="54" spans="1:26" ht="49.5" x14ac:dyDescent="0.2">
      <c r="A54" s="27">
        <v>52</v>
      </c>
      <c r="B54" s="10" t="s">
        <v>80</v>
      </c>
      <c r="C54" s="13" t="s">
        <v>31</v>
      </c>
      <c r="D54" s="27">
        <f t="shared" si="3"/>
        <v>8</v>
      </c>
      <c r="E54" s="54" t="s">
        <v>28</v>
      </c>
      <c r="F54" s="54" t="s">
        <v>29</v>
      </c>
      <c r="G54" s="15">
        <f t="shared" si="2"/>
        <v>2</v>
      </c>
      <c r="H54" s="13"/>
      <c r="I54" s="13"/>
      <c r="J54" s="13">
        <v>2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>
        <v>1</v>
      </c>
      <c r="V54" s="17"/>
      <c r="W54" s="13"/>
      <c r="X54" s="13"/>
      <c r="Y54" s="13"/>
      <c r="Z54" s="13">
        <v>0.2</v>
      </c>
    </row>
    <row r="55" spans="1:26" ht="49.5" x14ac:dyDescent="0.2">
      <c r="A55" s="27">
        <v>53</v>
      </c>
      <c r="B55" s="10" t="s">
        <v>81</v>
      </c>
      <c r="C55" s="13" t="s">
        <v>27</v>
      </c>
      <c r="D55" s="27">
        <f t="shared" si="3"/>
        <v>4</v>
      </c>
      <c r="E55" s="54" t="s">
        <v>28</v>
      </c>
      <c r="F55" s="54" t="s">
        <v>29</v>
      </c>
      <c r="G55" s="15">
        <f t="shared" si="2"/>
        <v>1</v>
      </c>
      <c r="H55" s="13"/>
      <c r="I55" s="13"/>
      <c r="J55" s="13">
        <v>1</v>
      </c>
      <c r="K55" s="17">
        <v>1</v>
      </c>
      <c r="L55" s="17"/>
      <c r="M55" s="17"/>
      <c r="N55" s="17"/>
      <c r="O55" s="17"/>
      <c r="P55" s="17"/>
      <c r="Q55" s="17"/>
      <c r="R55" s="17"/>
      <c r="S55" s="17"/>
      <c r="T55" s="17"/>
      <c r="U55" s="17">
        <v>1</v>
      </c>
      <c r="V55" s="17">
        <v>1</v>
      </c>
      <c r="W55" s="13"/>
      <c r="X55" s="13"/>
      <c r="Y55" s="13">
        <v>400</v>
      </c>
      <c r="Z55" s="13">
        <v>0.36</v>
      </c>
    </row>
    <row r="56" spans="1:26" ht="49.5" x14ac:dyDescent="0.2">
      <c r="A56" s="27">
        <v>54</v>
      </c>
      <c r="B56" s="10" t="s">
        <v>82</v>
      </c>
      <c r="C56" s="13" t="s">
        <v>27</v>
      </c>
      <c r="D56" s="27">
        <f t="shared" si="3"/>
        <v>12</v>
      </c>
      <c r="E56" s="54" t="s">
        <v>28</v>
      </c>
      <c r="F56" s="54" t="s">
        <v>29</v>
      </c>
      <c r="G56" s="15">
        <f t="shared" si="2"/>
        <v>3</v>
      </c>
      <c r="H56" s="13"/>
      <c r="I56" s="13">
        <v>1</v>
      </c>
      <c r="J56" s="13">
        <v>3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>
        <v>1</v>
      </c>
      <c r="V56" s="17"/>
      <c r="W56" s="13"/>
      <c r="X56" s="13"/>
      <c r="Y56" s="13"/>
      <c r="Z56" s="13">
        <v>3.5</v>
      </c>
    </row>
    <row r="57" spans="1:26" ht="49.5" x14ac:dyDescent="0.2">
      <c r="A57" s="27">
        <v>55</v>
      </c>
      <c r="B57" s="10" t="s">
        <v>97</v>
      </c>
      <c r="C57" s="13" t="s">
        <v>27</v>
      </c>
      <c r="D57" s="27">
        <f t="shared" si="3"/>
        <v>4</v>
      </c>
      <c r="E57" s="54" t="s">
        <v>28</v>
      </c>
      <c r="F57" s="54" t="s">
        <v>29</v>
      </c>
      <c r="G57" s="15">
        <f t="shared" si="2"/>
        <v>1</v>
      </c>
      <c r="H57" s="13"/>
      <c r="I57" s="13">
        <v>1</v>
      </c>
      <c r="J57" s="13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>
        <v>1</v>
      </c>
      <c r="V57" s="17"/>
      <c r="W57" s="13"/>
      <c r="X57" s="13"/>
      <c r="Y57" s="13"/>
      <c r="Z57" s="13"/>
    </row>
    <row r="58" spans="1:26" ht="49.5" x14ac:dyDescent="0.2">
      <c r="A58" s="27">
        <v>56</v>
      </c>
      <c r="B58" s="10" t="s">
        <v>83</v>
      </c>
      <c r="C58" s="13" t="s">
        <v>27</v>
      </c>
      <c r="D58" s="27">
        <f t="shared" si="3"/>
        <v>52</v>
      </c>
      <c r="E58" s="54" t="s">
        <v>28</v>
      </c>
      <c r="F58" s="54" t="s">
        <v>29</v>
      </c>
      <c r="G58" s="15">
        <f t="shared" si="2"/>
        <v>13</v>
      </c>
      <c r="H58" s="13">
        <v>11</v>
      </c>
      <c r="I58" s="13">
        <v>13</v>
      </c>
      <c r="J58" s="13">
        <v>1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>
        <v>1</v>
      </c>
      <c r="V58" s="17"/>
      <c r="W58" s="13"/>
      <c r="X58" s="13"/>
      <c r="Y58" s="13"/>
      <c r="Z58" s="13">
        <v>0.18</v>
      </c>
    </row>
    <row r="59" spans="1:26" ht="49.5" x14ac:dyDescent="0.2">
      <c r="A59" s="27">
        <v>57</v>
      </c>
      <c r="B59" s="10" t="s">
        <v>96</v>
      </c>
      <c r="C59" s="13" t="s">
        <v>27</v>
      </c>
      <c r="D59" s="27">
        <f t="shared" si="3"/>
        <v>4</v>
      </c>
      <c r="E59" s="54" t="s">
        <v>28</v>
      </c>
      <c r="F59" s="54" t="s">
        <v>29</v>
      </c>
      <c r="G59" s="15">
        <f t="shared" si="2"/>
        <v>1</v>
      </c>
      <c r="H59" s="13">
        <v>1</v>
      </c>
      <c r="I59" s="13"/>
      <c r="J59" s="13">
        <v>1</v>
      </c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>
        <v>0.1</v>
      </c>
    </row>
    <row r="60" spans="1:26" s="48" customFormat="1" ht="49.5" x14ac:dyDescent="0.2">
      <c r="A60" s="51"/>
      <c r="B60" s="53" t="s">
        <v>95</v>
      </c>
      <c r="C60" s="50" t="s">
        <v>27</v>
      </c>
      <c r="D60" s="51"/>
      <c r="E60" s="52" t="s">
        <v>28</v>
      </c>
      <c r="F60" s="52" t="s">
        <v>29</v>
      </c>
      <c r="G60" s="51"/>
      <c r="H60" s="50">
        <f t="shared" ref="H60:Z60" si="4">SUM(H3:H59)</f>
        <v>48</v>
      </c>
      <c r="I60" s="50">
        <f t="shared" si="4"/>
        <v>51</v>
      </c>
      <c r="J60" s="50">
        <f t="shared" si="4"/>
        <v>164</v>
      </c>
      <c r="K60" s="50">
        <f t="shared" si="4"/>
        <v>18</v>
      </c>
      <c r="L60" s="19">
        <f t="shared" si="4"/>
        <v>2</v>
      </c>
      <c r="M60" s="19">
        <f t="shared" si="4"/>
        <v>9</v>
      </c>
      <c r="N60" s="19">
        <f t="shared" si="4"/>
        <v>2</v>
      </c>
      <c r="O60" s="49">
        <f t="shared" si="4"/>
        <v>133</v>
      </c>
      <c r="P60" s="49">
        <f t="shared" si="4"/>
        <v>25</v>
      </c>
      <c r="Q60" s="50">
        <f t="shared" si="4"/>
        <v>0</v>
      </c>
      <c r="R60" s="50">
        <f t="shared" si="4"/>
        <v>6</v>
      </c>
      <c r="S60" s="50">
        <f t="shared" si="4"/>
        <v>12</v>
      </c>
      <c r="T60" s="50">
        <f t="shared" si="4"/>
        <v>4</v>
      </c>
      <c r="U60" s="50">
        <f t="shared" si="4"/>
        <v>110</v>
      </c>
      <c r="V60" s="50">
        <f t="shared" si="4"/>
        <v>9</v>
      </c>
      <c r="W60" s="49">
        <f t="shared" si="4"/>
        <v>1</v>
      </c>
      <c r="X60" s="49">
        <f t="shared" si="4"/>
        <v>1</v>
      </c>
      <c r="Y60" s="19">
        <f t="shared" si="4"/>
        <v>10220</v>
      </c>
      <c r="Z60" s="19">
        <f t="shared" si="4"/>
        <v>127.06999999999998</v>
      </c>
    </row>
    <row r="61" spans="1:26" ht="48" x14ac:dyDescent="0.2">
      <c r="A61" s="33">
        <v>23</v>
      </c>
      <c r="B61" s="21" t="s">
        <v>94</v>
      </c>
      <c r="G61" s="47">
        <f>24*23</f>
        <v>552</v>
      </c>
      <c r="H61" s="22" t="s">
        <v>87</v>
      </c>
      <c r="I61" s="35" t="s">
        <v>88</v>
      </c>
    </row>
    <row r="62" spans="1:26" ht="15" x14ac:dyDescent="0.25">
      <c r="B62" s="13" t="s">
        <v>93</v>
      </c>
      <c r="H62" s="46">
        <f>22296/8</f>
        <v>2787</v>
      </c>
      <c r="I62" s="46">
        <f>27*59</f>
        <v>1593</v>
      </c>
    </row>
    <row r="63" spans="1:26" x14ac:dyDescent="0.2">
      <c r="B63" s="13" t="s">
        <v>89</v>
      </c>
      <c r="C63" s="11">
        <f>27+17</f>
        <v>44</v>
      </c>
    </row>
    <row r="64" spans="1:26" x14ac:dyDescent="0.2">
      <c r="B64" s="23" t="s">
        <v>90</v>
      </c>
      <c r="C64" s="11">
        <f>30+6</f>
        <v>36</v>
      </c>
    </row>
    <row r="65" spans="1:11" s="24" customFormat="1" x14ac:dyDescent="0.2">
      <c r="A65" s="36">
        <f>+A61+A59</f>
        <v>80</v>
      </c>
      <c r="B65" s="25" t="s">
        <v>91</v>
      </c>
      <c r="D65" s="36"/>
      <c r="E65" s="36"/>
      <c r="F65" s="36"/>
      <c r="G65" s="36"/>
      <c r="H65" s="45">
        <f>+H62+H60</f>
        <v>2835</v>
      </c>
      <c r="I65" s="45">
        <f>+I62+I60</f>
        <v>1644</v>
      </c>
      <c r="K65" s="24">
        <f>+K60</f>
        <v>18</v>
      </c>
    </row>
  </sheetData>
  <autoFilter ref="B2:Y65" xr:uid="{00000000-0009-0000-0000-000000000000}"/>
  <mergeCells count="1">
    <mergeCell ref="C1:P1"/>
  </mergeCells>
  <pageMargins left="0.7" right="0.7" top="0.75" bottom="0.75" header="0.3" footer="0.3"/>
  <pageSetup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1416-A63E-46AB-9FFF-1CBB3D6FD0D9}">
  <sheetPr>
    <tabColor theme="9" tint="0.39997558519241921"/>
  </sheetPr>
  <dimension ref="A1:X96"/>
  <sheetViews>
    <sheetView view="pageBreakPreview" zoomScale="60" zoomScaleNormal="75" workbookViewId="0">
      <pane xSplit="2" ySplit="2" topLeftCell="C64" activePane="bottomRight" state="frozen"/>
      <selection pane="topRight" activeCell="C1" sqref="C1"/>
      <selection pane="bottomLeft" activeCell="A2" sqref="A2"/>
      <selection pane="bottomRight" activeCell="AB73" sqref="AB73"/>
    </sheetView>
  </sheetViews>
  <sheetFormatPr baseColWidth="10" defaultRowHeight="12.75" x14ac:dyDescent="0.2"/>
  <cols>
    <col min="1" max="1" width="11.42578125" style="33"/>
    <col min="2" max="2" width="46.42578125" style="44" customWidth="1"/>
    <col min="3" max="3" width="11.42578125" style="33"/>
    <col min="4" max="9" width="11.42578125" style="11"/>
    <col min="10" max="10" width="11.42578125" style="56"/>
    <col min="11" max="14" width="11.42578125" style="11"/>
    <col min="15" max="17" width="11.42578125" style="48"/>
    <col min="18" max="21" width="11.42578125" style="57"/>
    <col min="22" max="23" width="11.42578125" style="11"/>
    <col min="24" max="24" width="11.42578125" style="56"/>
    <col min="25" max="16384" width="11.42578125" style="11"/>
  </cols>
  <sheetData>
    <row r="1" spans="1:24" x14ac:dyDescent="0.2">
      <c r="C1" s="193" t="s">
        <v>150</v>
      </c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24" ht="56.25" x14ac:dyDescent="0.2">
      <c r="A2" s="1" t="s">
        <v>0</v>
      </c>
      <c r="B2" s="2" t="s">
        <v>1</v>
      </c>
      <c r="C2" s="85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7" t="s">
        <v>7</v>
      </c>
      <c r="I2" s="7" t="s">
        <v>8</v>
      </c>
      <c r="J2" s="7" t="s">
        <v>137</v>
      </c>
      <c r="K2" s="8" t="s">
        <v>10</v>
      </c>
      <c r="L2" s="8" t="s">
        <v>11</v>
      </c>
      <c r="M2" s="84" t="s">
        <v>12</v>
      </c>
      <c r="N2" s="84" t="s">
        <v>13</v>
      </c>
      <c r="O2" s="84" t="s">
        <v>136</v>
      </c>
      <c r="P2" s="84" t="s">
        <v>135</v>
      </c>
      <c r="Q2" s="83" t="s">
        <v>16</v>
      </c>
      <c r="R2" s="82" t="s">
        <v>17</v>
      </c>
      <c r="S2" s="82" t="s">
        <v>134</v>
      </c>
      <c r="T2" s="82" t="s">
        <v>18</v>
      </c>
      <c r="U2" s="82" t="s">
        <v>21</v>
      </c>
      <c r="V2" s="8" t="s">
        <v>20</v>
      </c>
      <c r="W2" s="81" t="s">
        <v>23</v>
      </c>
      <c r="X2" s="7" t="s">
        <v>133</v>
      </c>
    </row>
    <row r="3" spans="1:24" ht="49.5" x14ac:dyDescent="0.25">
      <c r="A3" s="27">
        <v>1</v>
      </c>
      <c r="B3" s="10" t="s">
        <v>26</v>
      </c>
      <c r="C3" s="27" t="s">
        <v>27</v>
      </c>
      <c r="D3" s="27">
        <f>+G3*8</f>
        <v>576</v>
      </c>
      <c r="E3" s="54" t="s">
        <v>28</v>
      </c>
      <c r="F3" s="54" t="s">
        <v>29</v>
      </c>
      <c r="G3" s="79">
        <f t="shared" ref="G3:G34" si="0">MAX(H3,I3,J3,K3,L3,M3,N3,R3,T3,U3,V3)</f>
        <v>72</v>
      </c>
      <c r="H3" s="78">
        <v>24</v>
      </c>
      <c r="I3" s="78">
        <f>24*3</f>
        <v>72</v>
      </c>
      <c r="J3" s="78">
        <v>24</v>
      </c>
      <c r="K3" s="78">
        <v>1</v>
      </c>
      <c r="L3" s="77">
        <v>1</v>
      </c>
      <c r="M3" s="77">
        <v>6</v>
      </c>
      <c r="N3" s="77"/>
      <c r="O3" s="77">
        <v>180</v>
      </c>
      <c r="P3" s="77">
        <v>30</v>
      </c>
      <c r="Q3" s="77"/>
      <c r="R3" s="77">
        <v>3</v>
      </c>
      <c r="S3" s="77">
        <v>16</v>
      </c>
      <c r="T3" s="77">
        <v>11</v>
      </c>
      <c r="U3" s="77">
        <f>14+31+7</f>
        <v>52</v>
      </c>
      <c r="V3" s="77">
        <v>3</v>
      </c>
      <c r="W3" s="77">
        <v>12</v>
      </c>
      <c r="X3" s="76">
        <v>10181</v>
      </c>
    </row>
    <row r="4" spans="1:24" ht="49.5" x14ac:dyDescent="0.25">
      <c r="A4" s="27">
        <v>2</v>
      </c>
      <c r="B4" s="10" t="s">
        <v>30</v>
      </c>
      <c r="C4" s="27" t="s">
        <v>31</v>
      </c>
      <c r="D4" s="27">
        <f t="shared" ref="D4:D35" si="1">+G4*4</f>
        <v>12</v>
      </c>
      <c r="E4" s="54" t="s">
        <v>28</v>
      </c>
      <c r="F4" s="54" t="s">
        <v>29</v>
      </c>
      <c r="G4" s="79">
        <f t="shared" si="0"/>
        <v>3</v>
      </c>
      <c r="H4" s="78">
        <v>3</v>
      </c>
      <c r="I4" s="78">
        <v>3</v>
      </c>
      <c r="J4" s="78">
        <v>3</v>
      </c>
      <c r="K4" s="78"/>
      <c r="L4" s="77"/>
      <c r="M4" s="77"/>
      <c r="N4" s="77"/>
      <c r="O4" s="77"/>
      <c r="P4" s="77"/>
      <c r="Q4" s="77"/>
      <c r="R4" s="77"/>
      <c r="S4" s="77"/>
      <c r="T4" s="77"/>
      <c r="U4" s="77">
        <v>3</v>
      </c>
      <c r="V4" s="77"/>
      <c r="W4" s="77"/>
      <c r="X4" s="76">
        <v>338.28125</v>
      </c>
    </row>
    <row r="5" spans="1:24" ht="49.5" x14ac:dyDescent="0.25">
      <c r="A5" s="27">
        <v>3</v>
      </c>
      <c r="B5" s="10" t="s">
        <v>32</v>
      </c>
      <c r="C5" s="27" t="s">
        <v>31</v>
      </c>
      <c r="D5" s="27">
        <f t="shared" si="1"/>
        <v>4</v>
      </c>
      <c r="E5" s="54" t="s">
        <v>28</v>
      </c>
      <c r="F5" s="54" t="s">
        <v>29</v>
      </c>
      <c r="G5" s="79">
        <f t="shared" si="0"/>
        <v>1</v>
      </c>
      <c r="H5" s="78">
        <v>1</v>
      </c>
      <c r="I5" s="78"/>
      <c r="J5" s="76">
        <v>1</v>
      </c>
      <c r="K5" s="78"/>
      <c r="L5" s="77"/>
      <c r="M5" s="77"/>
      <c r="N5" s="77"/>
      <c r="O5" s="77"/>
      <c r="P5" s="77"/>
      <c r="Q5" s="77"/>
      <c r="R5" s="77"/>
      <c r="S5" s="77"/>
      <c r="T5" s="77"/>
      <c r="U5" s="77">
        <v>1</v>
      </c>
      <c r="V5" s="77"/>
      <c r="W5" s="77"/>
      <c r="X5" s="76">
        <v>338.28125</v>
      </c>
    </row>
    <row r="6" spans="1:24" ht="49.5" x14ac:dyDescent="0.25">
      <c r="A6" s="27">
        <v>4</v>
      </c>
      <c r="B6" s="10" t="s">
        <v>33</v>
      </c>
      <c r="C6" s="27" t="s">
        <v>31</v>
      </c>
      <c r="D6" s="27">
        <f t="shared" si="1"/>
        <v>12</v>
      </c>
      <c r="E6" s="54" t="s">
        <v>28</v>
      </c>
      <c r="F6" s="54" t="s">
        <v>29</v>
      </c>
      <c r="G6" s="79">
        <f t="shared" si="0"/>
        <v>3</v>
      </c>
      <c r="H6" s="78">
        <v>3</v>
      </c>
      <c r="I6" s="78">
        <v>3</v>
      </c>
      <c r="J6" s="78">
        <v>3</v>
      </c>
      <c r="K6" s="78">
        <v>1</v>
      </c>
      <c r="L6" s="77"/>
      <c r="M6" s="77"/>
      <c r="N6" s="77"/>
      <c r="O6" s="77"/>
      <c r="P6" s="77"/>
      <c r="Q6" s="77"/>
      <c r="R6" s="77"/>
      <c r="S6" s="77">
        <v>1</v>
      </c>
      <c r="T6" s="77"/>
      <c r="U6" s="77">
        <v>3</v>
      </c>
      <c r="V6" s="77"/>
      <c r="W6" s="77">
        <v>15</v>
      </c>
      <c r="X6" s="76">
        <v>338.28125</v>
      </c>
    </row>
    <row r="7" spans="1:24" ht="49.5" x14ac:dyDescent="0.25">
      <c r="A7" s="27">
        <v>5</v>
      </c>
      <c r="B7" s="10" t="s">
        <v>34</v>
      </c>
      <c r="C7" s="27" t="s">
        <v>27</v>
      </c>
      <c r="D7" s="27">
        <f t="shared" si="1"/>
        <v>40</v>
      </c>
      <c r="E7" s="54" t="s">
        <v>28</v>
      </c>
      <c r="F7" s="54" t="s">
        <v>29</v>
      </c>
      <c r="G7" s="79">
        <f t="shared" si="0"/>
        <v>10</v>
      </c>
      <c r="H7" s="78">
        <v>3</v>
      </c>
      <c r="I7" s="78">
        <v>3</v>
      </c>
      <c r="J7" s="78">
        <v>3</v>
      </c>
      <c r="K7" s="78"/>
      <c r="L7" s="77"/>
      <c r="M7" s="77">
        <v>10</v>
      </c>
      <c r="N7" s="77"/>
      <c r="O7" s="77">
        <v>3080</v>
      </c>
      <c r="P7" s="77">
        <v>30</v>
      </c>
      <c r="Q7" s="77"/>
      <c r="R7" s="77"/>
      <c r="S7" s="77"/>
      <c r="T7" s="77"/>
      <c r="U7" s="77"/>
      <c r="V7" s="77"/>
      <c r="W7" s="77"/>
      <c r="X7" s="76">
        <v>4072</v>
      </c>
    </row>
    <row r="8" spans="1:24" ht="49.5" x14ac:dyDescent="0.25">
      <c r="A8" s="27">
        <v>6</v>
      </c>
      <c r="B8" s="10" t="s">
        <v>35</v>
      </c>
      <c r="C8" s="27" t="s">
        <v>27</v>
      </c>
      <c r="D8" s="27">
        <f t="shared" si="1"/>
        <v>96</v>
      </c>
      <c r="E8" s="54" t="s">
        <v>28</v>
      </c>
      <c r="F8" s="54" t="s">
        <v>29</v>
      </c>
      <c r="G8" s="79">
        <f t="shared" si="0"/>
        <v>24</v>
      </c>
      <c r="H8" s="78">
        <v>24</v>
      </c>
      <c r="I8" s="78"/>
      <c r="J8" s="78">
        <v>24</v>
      </c>
      <c r="K8" s="78">
        <v>1</v>
      </c>
      <c r="L8" s="77"/>
      <c r="M8" s="77"/>
      <c r="N8" s="77"/>
      <c r="O8" s="77"/>
      <c r="P8" s="77"/>
      <c r="Q8" s="77"/>
      <c r="R8" s="77"/>
      <c r="S8" s="77">
        <v>1</v>
      </c>
      <c r="T8" s="77">
        <v>2</v>
      </c>
      <c r="U8" s="77">
        <v>2</v>
      </c>
      <c r="V8" s="77"/>
      <c r="W8" s="77">
        <v>300</v>
      </c>
      <c r="X8" s="76">
        <v>10181</v>
      </c>
    </row>
    <row r="9" spans="1:24" ht="49.5" x14ac:dyDescent="0.25">
      <c r="A9" s="27">
        <v>7</v>
      </c>
      <c r="B9" s="10" t="s">
        <v>132</v>
      </c>
      <c r="C9" s="27" t="s">
        <v>27</v>
      </c>
      <c r="D9" s="27">
        <f t="shared" si="1"/>
        <v>8</v>
      </c>
      <c r="E9" s="54" t="s">
        <v>28</v>
      </c>
      <c r="F9" s="54" t="s">
        <v>29</v>
      </c>
      <c r="G9" s="79">
        <f t="shared" si="0"/>
        <v>2</v>
      </c>
      <c r="H9" s="78">
        <v>1</v>
      </c>
      <c r="I9" s="78"/>
      <c r="J9" s="78">
        <v>1</v>
      </c>
      <c r="K9" s="78">
        <v>1</v>
      </c>
      <c r="L9" s="77"/>
      <c r="M9" s="77">
        <v>1</v>
      </c>
      <c r="N9" s="77">
        <v>1</v>
      </c>
      <c r="O9" s="77"/>
      <c r="P9" s="77">
        <v>30</v>
      </c>
      <c r="Q9" s="77"/>
      <c r="R9" s="77"/>
      <c r="S9" s="77"/>
      <c r="T9" s="77"/>
      <c r="U9" s="77">
        <v>2</v>
      </c>
      <c r="V9" s="77"/>
      <c r="W9" s="77">
        <v>30</v>
      </c>
      <c r="X9" s="76">
        <v>531</v>
      </c>
    </row>
    <row r="10" spans="1:24" ht="49.5" x14ac:dyDescent="0.25">
      <c r="A10" s="27">
        <v>8</v>
      </c>
      <c r="B10" s="10" t="s">
        <v>36</v>
      </c>
      <c r="C10" s="27" t="s">
        <v>27</v>
      </c>
      <c r="D10" s="27">
        <f t="shared" si="1"/>
        <v>4</v>
      </c>
      <c r="E10" s="54" t="s">
        <v>28</v>
      </c>
      <c r="F10" s="54" t="s">
        <v>29</v>
      </c>
      <c r="G10" s="79">
        <f t="shared" si="0"/>
        <v>1</v>
      </c>
      <c r="H10" s="78">
        <v>1</v>
      </c>
      <c r="I10" s="78">
        <v>1</v>
      </c>
      <c r="J10" s="78">
        <v>1</v>
      </c>
      <c r="K10" s="78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6">
        <v>531</v>
      </c>
    </row>
    <row r="11" spans="1:24" ht="15.75" x14ac:dyDescent="0.25">
      <c r="A11" s="27">
        <v>9</v>
      </c>
      <c r="B11" s="10" t="s">
        <v>131</v>
      </c>
      <c r="C11" s="27" t="s">
        <v>27</v>
      </c>
      <c r="D11" s="27">
        <f t="shared" si="1"/>
        <v>4</v>
      </c>
      <c r="E11" s="54"/>
      <c r="F11" s="54"/>
      <c r="G11" s="79">
        <f t="shared" si="0"/>
        <v>1</v>
      </c>
      <c r="H11" s="78"/>
      <c r="I11" s="78"/>
      <c r="J11" s="78">
        <v>1</v>
      </c>
      <c r="K11" s="78"/>
      <c r="L11" s="77"/>
      <c r="M11" s="77"/>
      <c r="N11" s="77"/>
      <c r="O11" s="77"/>
      <c r="P11" s="77"/>
      <c r="Q11" s="77"/>
      <c r="R11" s="77"/>
      <c r="S11" s="77"/>
      <c r="T11" s="77"/>
      <c r="U11" s="77">
        <v>1</v>
      </c>
      <c r="V11" s="77"/>
      <c r="W11" s="77"/>
      <c r="X11" s="76"/>
    </row>
    <row r="12" spans="1:24" ht="49.5" x14ac:dyDescent="0.25">
      <c r="A12" s="27">
        <v>10</v>
      </c>
      <c r="B12" s="10" t="s">
        <v>37</v>
      </c>
      <c r="C12" s="27" t="s">
        <v>31</v>
      </c>
      <c r="D12" s="27">
        <f t="shared" si="1"/>
        <v>4</v>
      </c>
      <c r="E12" s="54" t="s">
        <v>28</v>
      </c>
      <c r="F12" s="54" t="s">
        <v>29</v>
      </c>
      <c r="G12" s="79">
        <f t="shared" si="0"/>
        <v>1</v>
      </c>
      <c r="H12" s="78">
        <v>1</v>
      </c>
      <c r="I12" s="78">
        <v>1</v>
      </c>
      <c r="J12" s="78">
        <v>1</v>
      </c>
      <c r="K12" s="78"/>
      <c r="L12" s="77"/>
      <c r="M12" s="77"/>
      <c r="N12" s="77"/>
      <c r="O12" s="77"/>
      <c r="P12" s="77"/>
      <c r="Q12" s="77"/>
      <c r="R12" s="77"/>
      <c r="S12" s="77"/>
      <c r="T12" s="77"/>
      <c r="U12" s="77">
        <v>1</v>
      </c>
      <c r="V12" s="77"/>
      <c r="W12" s="77"/>
      <c r="X12" s="76">
        <v>338.28125</v>
      </c>
    </row>
    <row r="13" spans="1:24" ht="49.5" x14ac:dyDescent="0.25">
      <c r="A13" s="27">
        <v>11</v>
      </c>
      <c r="B13" s="10" t="s">
        <v>110</v>
      </c>
      <c r="C13" s="27" t="s">
        <v>31</v>
      </c>
      <c r="D13" s="27">
        <f t="shared" si="1"/>
        <v>12</v>
      </c>
      <c r="E13" s="54" t="s">
        <v>28</v>
      </c>
      <c r="F13" s="54" t="s">
        <v>29</v>
      </c>
      <c r="G13" s="79">
        <f t="shared" si="0"/>
        <v>3</v>
      </c>
      <c r="H13" s="78">
        <v>1</v>
      </c>
      <c r="I13" s="78">
        <v>1</v>
      </c>
      <c r="J13" s="78">
        <v>1</v>
      </c>
      <c r="K13" s="78"/>
      <c r="L13" s="77"/>
      <c r="M13" s="77"/>
      <c r="N13" s="77"/>
      <c r="O13" s="77"/>
      <c r="P13" s="77"/>
      <c r="Q13" s="77"/>
      <c r="R13" s="77"/>
      <c r="S13" s="77"/>
      <c r="T13" s="77"/>
      <c r="U13" s="77">
        <v>3</v>
      </c>
      <c r="V13" s="77"/>
      <c r="W13" s="77"/>
      <c r="X13" s="76">
        <v>338.28125</v>
      </c>
    </row>
    <row r="14" spans="1:24" ht="49.5" x14ac:dyDescent="0.25">
      <c r="A14" s="27">
        <v>12</v>
      </c>
      <c r="B14" s="10" t="s">
        <v>38</v>
      </c>
      <c r="C14" s="27" t="s">
        <v>27</v>
      </c>
      <c r="D14" s="27">
        <f t="shared" si="1"/>
        <v>8</v>
      </c>
      <c r="E14" s="54" t="s">
        <v>28</v>
      </c>
      <c r="F14" s="54" t="s">
        <v>29</v>
      </c>
      <c r="G14" s="79">
        <f t="shared" si="0"/>
        <v>2</v>
      </c>
      <c r="H14" s="78">
        <v>1</v>
      </c>
      <c r="I14" s="78">
        <v>1</v>
      </c>
      <c r="J14" s="78">
        <v>1</v>
      </c>
      <c r="K14" s="78"/>
      <c r="L14" s="77"/>
      <c r="M14" s="77"/>
      <c r="N14" s="77"/>
      <c r="O14" s="77"/>
      <c r="P14" s="77"/>
      <c r="Q14" s="77"/>
      <c r="R14" s="77"/>
      <c r="S14" s="77"/>
      <c r="T14" s="77">
        <v>1</v>
      </c>
      <c r="U14" s="77">
        <v>2</v>
      </c>
      <c r="V14" s="77"/>
      <c r="W14" s="77"/>
      <c r="X14" s="76">
        <v>531</v>
      </c>
    </row>
    <row r="15" spans="1:24" ht="49.5" x14ac:dyDescent="0.25">
      <c r="A15" s="27">
        <v>13</v>
      </c>
      <c r="B15" s="10" t="s">
        <v>130</v>
      </c>
      <c r="C15" s="27" t="s">
        <v>27</v>
      </c>
      <c r="D15" s="27">
        <f t="shared" si="1"/>
        <v>4</v>
      </c>
      <c r="E15" s="54" t="s">
        <v>28</v>
      </c>
      <c r="F15" s="54" t="s">
        <v>29</v>
      </c>
      <c r="G15" s="79">
        <f t="shared" si="0"/>
        <v>1</v>
      </c>
      <c r="H15" s="78">
        <v>1</v>
      </c>
      <c r="I15" s="78">
        <v>1</v>
      </c>
      <c r="J15" s="78">
        <v>1</v>
      </c>
      <c r="K15" s="78"/>
      <c r="L15" s="77"/>
      <c r="M15" s="77"/>
      <c r="N15" s="77"/>
      <c r="O15" s="77"/>
      <c r="P15" s="77"/>
      <c r="Q15" s="77"/>
      <c r="R15" s="77"/>
      <c r="S15" s="77"/>
      <c r="T15" s="77"/>
      <c r="U15" s="77">
        <v>1</v>
      </c>
      <c r="V15" s="77"/>
      <c r="W15" s="77"/>
      <c r="X15" s="76"/>
    </row>
    <row r="16" spans="1:24" ht="49.5" x14ac:dyDescent="0.25">
      <c r="A16" s="27">
        <v>14</v>
      </c>
      <c r="B16" s="10" t="s">
        <v>39</v>
      </c>
      <c r="C16" s="27" t="s">
        <v>27</v>
      </c>
      <c r="D16" s="27">
        <f t="shared" si="1"/>
        <v>8</v>
      </c>
      <c r="E16" s="54" t="s">
        <v>28</v>
      </c>
      <c r="F16" s="54" t="s">
        <v>29</v>
      </c>
      <c r="G16" s="79">
        <f t="shared" si="0"/>
        <v>2</v>
      </c>
      <c r="H16" s="78"/>
      <c r="I16" s="78"/>
      <c r="J16" s="78">
        <v>1</v>
      </c>
      <c r="K16" s="78"/>
      <c r="L16" s="77"/>
      <c r="M16" s="77"/>
      <c r="N16" s="77"/>
      <c r="O16" s="77"/>
      <c r="P16" s="77"/>
      <c r="Q16" s="77"/>
      <c r="R16" s="77"/>
      <c r="S16" s="77"/>
      <c r="T16" s="77"/>
      <c r="U16" s="77">
        <v>2</v>
      </c>
      <c r="V16" s="77"/>
      <c r="W16" s="77"/>
      <c r="X16" s="76">
        <v>531</v>
      </c>
    </row>
    <row r="17" spans="1:24" ht="49.5" x14ac:dyDescent="0.25">
      <c r="A17" s="27">
        <v>15</v>
      </c>
      <c r="B17" s="10" t="s">
        <v>40</v>
      </c>
      <c r="C17" s="27" t="s">
        <v>31</v>
      </c>
      <c r="D17" s="27">
        <f t="shared" si="1"/>
        <v>24</v>
      </c>
      <c r="E17" s="54" t="s">
        <v>28</v>
      </c>
      <c r="F17" s="54" t="s">
        <v>29</v>
      </c>
      <c r="G17" s="79">
        <f t="shared" si="0"/>
        <v>6</v>
      </c>
      <c r="H17" s="78">
        <v>4</v>
      </c>
      <c r="I17" s="78">
        <v>4</v>
      </c>
      <c r="J17" s="78">
        <v>4</v>
      </c>
      <c r="K17" s="78"/>
      <c r="L17" s="77"/>
      <c r="M17" s="77"/>
      <c r="N17" s="77"/>
      <c r="O17" s="77"/>
      <c r="P17" s="77"/>
      <c r="Q17" s="77"/>
      <c r="R17" s="77"/>
      <c r="S17" s="77"/>
      <c r="T17" s="77"/>
      <c r="U17" s="77">
        <f>4+2</f>
        <v>6</v>
      </c>
      <c r="V17" s="77"/>
      <c r="W17" s="77"/>
      <c r="X17" s="76">
        <v>338.28125</v>
      </c>
    </row>
    <row r="18" spans="1:24" ht="49.5" x14ac:dyDescent="0.25">
      <c r="A18" s="27">
        <v>16</v>
      </c>
      <c r="B18" s="10" t="s">
        <v>41</v>
      </c>
      <c r="C18" s="27" t="s">
        <v>31</v>
      </c>
      <c r="D18" s="27">
        <f t="shared" si="1"/>
        <v>32</v>
      </c>
      <c r="E18" s="54" t="s">
        <v>28</v>
      </c>
      <c r="F18" s="54" t="s">
        <v>29</v>
      </c>
      <c r="G18" s="79">
        <f t="shared" si="0"/>
        <v>8</v>
      </c>
      <c r="H18" s="78">
        <v>6</v>
      </c>
      <c r="I18" s="78">
        <v>6</v>
      </c>
      <c r="J18" s="78">
        <v>6</v>
      </c>
      <c r="K18" s="78">
        <v>1</v>
      </c>
      <c r="L18" s="77"/>
      <c r="M18" s="77"/>
      <c r="N18" s="77"/>
      <c r="O18" s="77"/>
      <c r="P18" s="77"/>
      <c r="Q18" s="77"/>
      <c r="R18" s="77"/>
      <c r="S18" s="77"/>
      <c r="T18" s="77"/>
      <c r="U18" s="77">
        <f>6+2</f>
        <v>8</v>
      </c>
      <c r="V18" s="77"/>
      <c r="W18" s="77">
        <v>1000</v>
      </c>
      <c r="X18" s="76">
        <v>338.28125</v>
      </c>
    </row>
    <row r="19" spans="1:24" ht="49.5" x14ac:dyDescent="0.25">
      <c r="A19" s="27">
        <v>17</v>
      </c>
      <c r="B19" s="10" t="s">
        <v>43</v>
      </c>
      <c r="C19" s="27" t="s">
        <v>27</v>
      </c>
      <c r="D19" s="27">
        <f t="shared" si="1"/>
        <v>8</v>
      </c>
      <c r="E19" s="54" t="s">
        <v>28</v>
      </c>
      <c r="F19" s="54" t="s">
        <v>29</v>
      </c>
      <c r="G19" s="79">
        <f t="shared" si="0"/>
        <v>2</v>
      </c>
      <c r="H19" s="78">
        <v>1</v>
      </c>
      <c r="I19" s="78"/>
      <c r="J19" s="78">
        <v>1</v>
      </c>
      <c r="K19" s="78">
        <v>1</v>
      </c>
      <c r="L19" s="77"/>
      <c r="M19" s="77"/>
      <c r="N19" s="77"/>
      <c r="O19" s="77"/>
      <c r="P19" s="77"/>
      <c r="Q19" s="77"/>
      <c r="R19" s="77"/>
      <c r="S19" s="77">
        <v>2</v>
      </c>
      <c r="T19" s="77">
        <v>1</v>
      </c>
      <c r="U19" s="77">
        <v>2</v>
      </c>
      <c r="V19" s="77"/>
      <c r="W19" s="77">
        <v>10</v>
      </c>
      <c r="X19" s="76">
        <v>531</v>
      </c>
    </row>
    <row r="20" spans="1:24" ht="49.5" x14ac:dyDescent="0.25">
      <c r="A20" s="27">
        <v>18</v>
      </c>
      <c r="B20" s="10" t="s">
        <v>44</v>
      </c>
      <c r="C20" s="27" t="s">
        <v>27</v>
      </c>
      <c r="D20" s="27">
        <f t="shared" si="1"/>
        <v>16</v>
      </c>
      <c r="E20" s="54" t="s">
        <v>28</v>
      </c>
      <c r="F20" s="54" t="s">
        <v>29</v>
      </c>
      <c r="G20" s="79">
        <f t="shared" si="0"/>
        <v>4</v>
      </c>
      <c r="H20" s="78">
        <v>1</v>
      </c>
      <c r="I20" s="78">
        <v>1</v>
      </c>
      <c r="J20" s="78">
        <v>1</v>
      </c>
      <c r="K20" s="78">
        <v>1</v>
      </c>
      <c r="L20" s="77"/>
      <c r="M20" s="77"/>
      <c r="N20" s="77"/>
      <c r="O20" s="77"/>
      <c r="P20" s="77"/>
      <c r="Q20" s="77"/>
      <c r="R20" s="77"/>
      <c r="S20" s="77"/>
      <c r="T20" s="77">
        <v>4</v>
      </c>
      <c r="U20" s="77">
        <v>1</v>
      </c>
      <c r="V20" s="77"/>
      <c r="W20" s="77">
        <v>20</v>
      </c>
      <c r="X20" s="76">
        <v>531</v>
      </c>
    </row>
    <row r="21" spans="1:24" ht="49.5" x14ac:dyDescent="0.25">
      <c r="A21" s="27">
        <v>19</v>
      </c>
      <c r="B21" s="10" t="s">
        <v>45</v>
      </c>
      <c r="C21" s="27" t="s">
        <v>31</v>
      </c>
      <c r="D21" s="27">
        <f t="shared" si="1"/>
        <v>4</v>
      </c>
      <c r="E21" s="54" t="s">
        <v>28</v>
      </c>
      <c r="F21" s="54" t="s">
        <v>29</v>
      </c>
      <c r="G21" s="79">
        <f t="shared" si="0"/>
        <v>1</v>
      </c>
      <c r="H21" s="78">
        <v>1</v>
      </c>
      <c r="I21" s="78">
        <v>1</v>
      </c>
      <c r="J21" s="78">
        <v>1</v>
      </c>
      <c r="K21" s="78"/>
      <c r="L21" s="77"/>
      <c r="M21" s="77"/>
      <c r="N21" s="77"/>
      <c r="O21" s="77"/>
      <c r="P21" s="77"/>
      <c r="Q21" s="77"/>
      <c r="R21" s="77"/>
      <c r="S21" s="77"/>
      <c r="T21" s="77"/>
      <c r="U21" s="77">
        <v>1</v>
      </c>
      <c r="V21" s="77"/>
      <c r="W21" s="77"/>
      <c r="X21" s="76">
        <v>338.28125</v>
      </c>
    </row>
    <row r="22" spans="1:24" ht="49.5" x14ac:dyDescent="0.25">
      <c r="A22" s="27">
        <v>20</v>
      </c>
      <c r="B22" s="10" t="s">
        <v>46</v>
      </c>
      <c r="C22" s="27" t="s">
        <v>31</v>
      </c>
      <c r="D22" s="27">
        <f t="shared" si="1"/>
        <v>16</v>
      </c>
      <c r="E22" s="54" t="s">
        <v>28</v>
      </c>
      <c r="F22" s="54" t="s">
        <v>29</v>
      </c>
      <c r="G22" s="79">
        <f t="shared" si="0"/>
        <v>4</v>
      </c>
      <c r="H22" s="78">
        <v>4</v>
      </c>
      <c r="I22" s="78">
        <v>4</v>
      </c>
      <c r="J22" s="78">
        <v>4</v>
      </c>
      <c r="K22" s="78">
        <v>1</v>
      </c>
      <c r="L22" s="77"/>
      <c r="M22" s="77"/>
      <c r="N22" s="77"/>
      <c r="O22" s="77"/>
      <c r="P22" s="77"/>
      <c r="Q22" s="77"/>
      <c r="R22" s="77"/>
      <c r="S22" s="77"/>
      <c r="T22" s="77"/>
      <c r="U22" s="77">
        <v>4</v>
      </c>
      <c r="V22" s="77"/>
      <c r="W22" s="77">
        <v>1200</v>
      </c>
      <c r="X22" s="76">
        <v>338.28125</v>
      </c>
    </row>
    <row r="23" spans="1:24" ht="15.75" x14ac:dyDescent="0.25">
      <c r="A23" s="27">
        <v>21</v>
      </c>
      <c r="B23" s="10" t="s">
        <v>129</v>
      </c>
      <c r="C23" s="27" t="s">
        <v>27</v>
      </c>
      <c r="D23" s="27">
        <f t="shared" si="1"/>
        <v>8</v>
      </c>
      <c r="E23" s="54"/>
      <c r="F23" s="54"/>
      <c r="G23" s="79">
        <f t="shared" si="0"/>
        <v>2</v>
      </c>
      <c r="H23" s="78"/>
      <c r="I23" s="78"/>
      <c r="J23" s="78">
        <v>1</v>
      </c>
      <c r="K23" s="78"/>
      <c r="L23" s="77"/>
      <c r="M23" s="77"/>
      <c r="N23" s="77"/>
      <c r="O23" s="77"/>
      <c r="P23" s="77"/>
      <c r="Q23" s="77"/>
      <c r="R23" s="77"/>
      <c r="S23" s="77"/>
      <c r="T23" s="77"/>
      <c r="U23" s="77">
        <v>2</v>
      </c>
      <c r="V23" s="77"/>
      <c r="W23" s="77"/>
      <c r="X23" s="76"/>
    </row>
    <row r="24" spans="1:24" ht="49.5" x14ac:dyDescent="0.25">
      <c r="A24" s="27">
        <v>22</v>
      </c>
      <c r="B24" s="10" t="s">
        <v>128</v>
      </c>
      <c r="C24" s="27" t="s">
        <v>27</v>
      </c>
      <c r="D24" s="27">
        <f t="shared" si="1"/>
        <v>8</v>
      </c>
      <c r="E24" s="54" t="s">
        <v>28</v>
      </c>
      <c r="F24" s="54" t="s">
        <v>29</v>
      </c>
      <c r="G24" s="79">
        <f t="shared" si="0"/>
        <v>2</v>
      </c>
      <c r="H24" s="78">
        <v>1</v>
      </c>
      <c r="I24" s="78">
        <v>2</v>
      </c>
      <c r="J24" s="78">
        <v>1</v>
      </c>
      <c r="K24" s="78">
        <v>1</v>
      </c>
      <c r="L24" s="77"/>
      <c r="M24" s="77">
        <v>1</v>
      </c>
      <c r="N24" s="77">
        <v>1</v>
      </c>
      <c r="O24" s="77"/>
      <c r="P24" s="77">
        <v>30</v>
      </c>
      <c r="Q24" s="77"/>
      <c r="R24" s="77"/>
      <c r="S24" s="77">
        <v>1</v>
      </c>
      <c r="T24" s="77"/>
      <c r="U24" s="77">
        <v>2</v>
      </c>
      <c r="V24" s="77"/>
      <c r="W24" s="77">
        <v>30</v>
      </c>
      <c r="X24" s="76">
        <v>531</v>
      </c>
    </row>
    <row r="25" spans="1:24" ht="49.5" x14ac:dyDescent="0.25">
      <c r="A25" s="27">
        <v>23</v>
      </c>
      <c r="B25" s="10" t="s">
        <v>106</v>
      </c>
      <c r="C25" s="27" t="s">
        <v>31</v>
      </c>
      <c r="D25" s="27">
        <f t="shared" si="1"/>
        <v>16</v>
      </c>
      <c r="E25" s="54" t="s">
        <v>28</v>
      </c>
      <c r="F25" s="54" t="s">
        <v>29</v>
      </c>
      <c r="G25" s="79">
        <f t="shared" si="0"/>
        <v>4</v>
      </c>
      <c r="H25" s="78">
        <v>4</v>
      </c>
      <c r="I25" s="78">
        <v>4</v>
      </c>
      <c r="J25" s="78">
        <v>4</v>
      </c>
      <c r="K25" s="78"/>
      <c r="L25" s="77"/>
      <c r="M25" s="77"/>
      <c r="N25" s="77"/>
      <c r="O25" s="77"/>
      <c r="P25" s="77"/>
      <c r="Q25" s="77"/>
      <c r="R25" s="77"/>
      <c r="S25" s="77"/>
      <c r="T25" s="77">
        <v>1</v>
      </c>
      <c r="U25" s="77">
        <v>4</v>
      </c>
      <c r="V25" s="77">
        <v>1</v>
      </c>
      <c r="W25" s="77"/>
      <c r="X25" s="76">
        <v>338.28125</v>
      </c>
    </row>
    <row r="26" spans="1:24" ht="49.5" x14ac:dyDescent="0.25">
      <c r="A26" s="27">
        <v>24</v>
      </c>
      <c r="B26" s="10" t="s">
        <v>127</v>
      </c>
      <c r="C26" s="27" t="s">
        <v>27</v>
      </c>
      <c r="D26" s="27">
        <f t="shared" si="1"/>
        <v>8</v>
      </c>
      <c r="E26" s="54" t="s">
        <v>28</v>
      </c>
      <c r="F26" s="54" t="s">
        <v>29</v>
      </c>
      <c r="G26" s="79">
        <f t="shared" si="0"/>
        <v>2</v>
      </c>
      <c r="H26" s="78">
        <v>1</v>
      </c>
      <c r="I26" s="78"/>
      <c r="J26" s="78">
        <v>1</v>
      </c>
      <c r="K26" s="78">
        <v>1</v>
      </c>
      <c r="L26" s="77"/>
      <c r="M26" s="77"/>
      <c r="N26" s="77"/>
      <c r="O26" s="77"/>
      <c r="P26" s="77"/>
      <c r="Q26" s="77"/>
      <c r="R26" s="77"/>
      <c r="S26" s="77"/>
      <c r="T26" s="77">
        <v>1</v>
      </c>
      <c r="U26" s="77">
        <v>2</v>
      </c>
      <c r="V26" s="77"/>
      <c r="W26" s="77">
        <v>40</v>
      </c>
      <c r="X26" s="76">
        <v>531</v>
      </c>
    </row>
    <row r="27" spans="1:24" ht="15.75" x14ac:dyDescent="0.25">
      <c r="A27" s="27">
        <v>25</v>
      </c>
      <c r="B27" s="10" t="s">
        <v>104</v>
      </c>
      <c r="C27" s="27" t="s">
        <v>27</v>
      </c>
      <c r="D27" s="27">
        <f t="shared" si="1"/>
        <v>8</v>
      </c>
      <c r="E27" s="54"/>
      <c r="F27" s="54"/>
      <c r="G27" s="79">
        <f t="shared" si="0"/>
        <v>2</v>
      </c>
      <c r="H27" s="78"/>
      <c r="I27" s="78"/>
      <c r="J27" s="78">
        <v>1</v>
      </c>
      <c r="K27" s="78"/>
      <c r="L27" s="77"/>
      <c r="M27" s="77"/>
      <c r="N27" s="77"/>
      <c r="O27" s="77"/>
      <c r="P27" s="77"/>
      <c r="Q27" s="77"/>
      <c r="R27" s="77"/>
      <c r="S27" s="77"/>
      <c r="T27" s="77"/>
      <c r="U27" s="77">
        <v>2</v>
      </c>
      <c r="V27" s="77"/>
      <c r="W27" s="77"/>
      <c r="X27" s="76"/>
    </row>
    <row r="28" spans="1:24" ht="49.5" x14ac:dyDescent="0.25">
      <c r="A28" s="27">
        <v>26</v>
      </c>
      <c r="B28" s="10" t="s">
        <v>47</v>
      </c>
      <c r="C28" s="27" t="s">
        <v>31</v>
      </c>
      <c r="D28" s="27">
        <f t="shared" si="1"/>
        <v>12</v>
      </c>
      <c r="E28" s="54" t="s">
        <v>28</v>
      </c>
      <c r="F28" s="54" t="s">
        <v>29</v>
      </c>
      <c r="G28" s="79">
        <f t="shared" si="0"/>
        <v>3</v>
      </c>
      <c r="H28" s="78">
        <v>3</v>
      </c>
      <c r="I28" s="78">
        <v>3</v>
      </c>
      <c r="J28" s="78">
        <v>3</v>
      </c>
      <c r="K28" s="78">
        <v>1</v>
      </c>
      <c r="L28" s="77"/>
      <c r="M28" s="77"/>
      <c r="N28" s="77"/>
      <c r="O28" s="77"/>
      <c r="P28" s="77"/>
      <c r="Q28" s="77"/>
      <c r="R28" s="77"/>
      <c r="S28" s="77">
        <v>2</v>
      </c>
      <c r="T28" s="77"/>
      <c r="U28" s="77">
        <v>3</v>
      </c>
      <c r="V28" s="77"/>
      <c r="W28" s="77">
        <v>1400</v>
      </c>
      <c r="X28" s="76">
        <v>338.28125</v>
      </c>
    </row>
    <row r="29" spans="1:24" ht="49.5" x14ac:dyDescent="0.25">
      <c r="A29" s="27">
        <v>27</v>
      </c>
      <c r="B29" s="10" t="s">
        <v>126</v>
      </c>
      <c r="C29" s="27" t="s">
        <v>27</v>
      </c>
      <c r="D29" s="27">
        <f t="shared" si="1"/>
        <v>12</v>
      </c>
      <c r="E29" s="54" t="s">
        <v>28</v>
      </c>
      <c r="F29" s="54" t="s">
        <v>29</v>
      </c>
      <c r="G29" s="79">
        <f t="shared" si="0"/>
        <v>3</v>
      </c>
      <c r="H29" s="78">
        <v>1</v>
      </c>
      <c r="I29" s="78">
        <v>1</v>
      </c>
      <c r="J29" s="78">
        <v>1</v>
      </c>
      <c r="K29" s="78"/>
      <c r="L29" s="77"/>
      <c r="M29" s="77"/>
      <c r="N29" s="77"/>
      <c r="O29" s="77"/>
      <c r="P29" s="77"/>
      <c r="Q29" s="77"/>
      <c r="R29" s="77"/>
      <c r="S29" s="77"/>
      <c r="T29" s="77"/>
      <c r="U29" s="77">
        <f>1+2</f>
        <v>3</v>
      </c>
      <c r="V29" s="77"/>
      <c r="W29" s="77"/>
      <c r="X29" s="76"/>
    </row>
    <row r="30" spans="1:24" ht="49.5" x14ac:dyDescent="0.25">
      <c r="A30" s="27">
        <v>28</v>
      </c>
      <c r="B30" s="10" t="s">
        <v>103</v>
      </c>
      <c r="C30" s="27" t="s">
        <v>31</v>
      </c>
      <c r="D30" s="27">
        <f t="shared" si="1"/>
        <v>4</v>
      </c>
      <c r="E30" s="54" t="s">
        <v>28</v>
      </c>
      <c r="F30" s="54" t="s">
        <v>29</v>
      </c>
      <c r="G30" s="79">
        <f t="shared" si="0"/>
        <v>1</v>
      </c>
      <c r="H30" s="78">
        <v>1</v>
      </c>
      <c r="I30" s="78">
        <v>1</v>
      </c>
      <c r="J30" s="78">
        <v>1</v>
      </c>
      <c r="K30" s="78"/>
      <c r="L30" s="77"/>
      <c r="M30" s="77"/>
      <c r="N30" s="77"/>
      <c r="O30" s="77"/>
      <c r="P30" s="77"/>
      <c r="Q30" s="77"/>
      <c r="R30" s="77"/>
      <c r="S30" s="77"/>
      <c r="T30" s="77"/>
      <c r="U30" s="77">
        <v>1</v>
      </c>
      <c r="V30" s="77"/>
      <c r="W30" s="77"/>
      <c r="X30" s="76">
        <v>338.28125</v>
      </c>
    </row>
    <row r="31" spans="1:24" ht="49.5" x14ac:dyDescent="0.25">
      <c r="A31" s="27">
        <v>29</v>
      </c>
      <c r="B31" s="10" t="s">
        <v>48</v>
      </c>
      <c r="C31" s="27" t="s">
        <v>27</v>
      </c>
      <c r="D31" s="27">
        <f t="shared" si="1"/>
        <v>4</v>
      </c>
      <c r="E31" s="54" t="s">
        <v>28</v>
      </c>
      <c r="F31" s="54" t="s">
        <v>29</v>
      </c>
      <c r="G31" s="79">
        <f t="shared" si="0"/>
        <v>1</v>
      </c>
      <c r="H31" s="78">
        <v>1</v>
      </c>
      <c r="I31" s="78"/>
      <c r="J31" s="78">
        <v>1</v>
      </c>
      <c r="K31" s="78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6">
        <v>531</v>
      </c>
    </row>
    <row r="32" spans="1:24" ht="49.5" x14ac:dyDescent="0.25">
      <c r="A32" s="27">
        <v>30</v>
      </c>
      <c r="B32" s="10" t="s">
        <v>49</v>
      </c>
      <c r="C32" s="27" t="s">
        <v>27</v>
      </c>
      <c r="D32" s="27">
        <f t="shared" si="1"/>
        <v>4</v>
      </c>
      <c r="E32" s="54" t="s">
        <v>28</v>
      </c>
      <c r="F32" s="54" t="s">
        <v>29</v>
      </c>
      <c r="G32" s="79">
        <f t="shared" si="0"/>
        <v>1</v>
      </c>
      <c r="H32" s="78"/>
      <c r="I32" s="78"/>
      <c r="J32" s="78">
        <v>1</v>
      </c>
      <c r="K32" s="78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6">
        <v>531</v>
      </c>
    </row>
    <row r="33" spans="1:24" ht="49.5" x14ac:dyDescent="0.25">
      <c r="A33" s="27">
        <v>31</v>
      </c>
      <c r="B33" s="10" t="s">
        <v>50</v>
      </c>
      <c r="C33" s="27" t="s">
        <v>27</v>
      </c>
      <c r="D33" s="27">
        <f t="shared" si="1"/>
        <v>8</v>
      </c>
      <c r="E33" s="54" t="s">
        <v>28</v>
      </c>
      <c r="F33" s="54" t="s">
        <v>29</v>
      </c>
      <c r="G33" s="79">
        <f t="shared" si="0"/>
        <v>2</v>
      </c>
      <c r="H33" s="78"/>
      <c r="I33" s="78"/>
      <c r="J33" s="78">
        <v>1</v>
      </c>
      <c r="K33" s="78"/>
      <c r="L33" s="77"/>
      <c r="M33" s="77"/>
      <c r="N33" s="77"/>
      <c r="O33" s="77"/>
      <c r="P33" s="77"/>
      <c r="Q33" s="77"/>
      <c r="R33" s="77"/>
      <c r="S33" s="77"/>
      <c r="T33" s="77"/>
      <c r="U33" s="77">
        <v>2</v>
      </c>
      <c r="V33" s="77"/>
      <c r="W33" s="77"/>
      <c r="X33" s="76">
        <v>531</v>
      </c>
    </row>
    <row r="34" spans="1:24" ht="49.5" x14ac:dyDescent="0.25">
      <c r="A34" s="27">
        <v>32</v>
      </c>
      <c r="B34" s="10" t="s">
        <v>51</v>
      </c>
      <c r="C34" s="27" t="s">
        <v>31</v>
      </c>
      <c r="D34" s="27">
        <f t="shared" si="1"/>
        <v>20</v>
      </c>
      <c r="E34" s="54" t="s">
        <v>28</v>
      </c>
      <c r="F34" s="54" t="s">
        <v>29</v>
      </c>
      <c r="G34" s="79">
        <f t="shared" si="0"/>
        <v>5</v>
      </c>
      <c r="H34" s="78">
        <v>1</v>
      </c>
      <c r="I34" s="78"/>
      <c r="J34" s="78">
        <v>1</v>
      </c>
      <c r="K34" s="78">
        <v>1</v>
      </c>
      <c r="L34" s="77"/>
      <c r="M34" s="77"/>
      <c r="N34" s="77"/>
      <c r="O34" s="77"/>
      <c r="P34" s="77"/>
      <c r="Q34" s="77"/>
      <c r="R34" s="77"/>
      <c r="S34" s="77"/>
      <c r="T34" s="77"/>
      <c r="U34" s="77">
        <v>5</v>
      </c>
      <c r="V34" s="77"/>
      <c r="W34" s="77">
        <v>1400</v>
      </c>
      <c r="X34" s="76">
        <v>338.28125</v>
      </c>
    </row>
    <row r="35" spans="1:24" ht="15.75" x14ac:dyDescent="0.25">
      <c r="A35" s="27">
        <v>33</v>
      </c>
      <c r="B35" s="10" t="s">
        <v>125</v>
      </c>
      <c r="C35" s="27" t="s">
        <v>27</v>
      </c>
      <c r="D35" s="27">
        <f t="shared" si="1"/>
        <v>4</v>
      </c>
      <c r="E35" s="54"/>
      <c r="F35" s="54"/>
      <c r="G35" s="79">
        <f t="shared" ref="G35:G66" si="2">MAX(H35,I35,J35,K35,L35,M35,N35,R35,T35,U35,V35)</f>
        <v>1</v>
      </c>
      <c r="H35" s="78"/>
      <c r="I35" s="78"/>
      <c r="J35" s="78">
        <v>1</v>
      </c>
      <c r="K35" s="78"/>
      <c r="L35" s="77"/>
      <c r="M35" s="77"/>
      <c r="N35" s="77"/>
      <c r="O35" s="77"/>
      <c r="P35" s="77"/>
      <c r="Q35" s="77"/>
      <c r="R35" s="77"/>
      <c r="S35" s="77"/>
      <c r="T35" s="77"/>
      <c r="U35" s="77">
        <v>1</v>
      </c>
      <c r="V35" s="77"/>
      <c r="W35" s="77"/>
      <c r="X35" s="76"/>
    </row>
    <row r="36" spans="1:24" ht="49.5" x14ac:dyDescent="0.25">
      <c r="A36" s="27">
        <v>34</v>
      </c>
      <c r="B36" s="10" t="s">
        <v>52</v>
      </c>
      <c r="C36" s="27" t="s">
        <v>31</v>
      </c>
      <c r="D36" s="27">
        <f t="shared" ref="D36:D72" si="3">+G36*4</f>
        <v>4</v>
      </c>
      <c r="E36" s="54" t="s">
        <v>28</v>
      </c>
      <c r="F36" s="54" t="s">
        <v>29</v>
      </c>
      <c r="G36" s="79">
        <f t="shared" si="2"/>
        <v>1</v>
      </c>
      <c r="H36" s="78">
        <v>1</v>
      </c>
      <c r="I36" s="78">
        <v>1</v>
      </c>
      <c r="J36" s="78">
        <v>1</v>
      </c>
      <c r="K36" s="78"/>
      <c r="L36" s="77"/>
      <c r="M36" s="77"/>
      <c r="N36" s="77"/>
      <c r="O36" s="77"/>
      <c r="P36" s="77"/>
      <c r="Q36" s="77"/>
      <c r="R36" s="77"/>
      <c r="S36" s="77"/>
      <c r="T36" s="77"/>
      <c r="U36" s="77">
        <v>1</v>
      </c>
      <c r="V36" s="77"/>
      <c r="W36" s="77"/>
      <c r="X36" s="76">
        <v>338.28125</v>
      </c>
    </row>
    <row r="37" spans="1:24" ht="49.5" x14ac:dyDescent="0.25">
      <c r="A37" s="27">
        <v>35</v>
      </c>
      <c r="B37" s="10" t="s">
        <v>102</v>
      </c>
      <c r="C37" s="27" t="s">
        <v>31</v>
      </c>
      <c r="D37" s="27">
        <f t="shared" si="3"/>
        <v>8</v>
      </c>
      <c r="E37" s="54" t="s">
        <v>28</v>
      </c>
      <c r="F37" s="54" t="s">
        <v>29</v>
      </c>
      <c r="G37" s="79">
        <f t="shared" si="2"/>
        <v>2</v>
      </c>
      <c r="H37" s="78"/>
      <c r="I37" s="78"/>
      <c r="J37" s="78">
        <v>1</v>
      </c>
      <c r="K37" s="78"/>
      <c r="L37" s="77"/>
      <c r="M37" s="77"/>
      <c r="N37" s="77"/>
      <c r="O37" s="77"/>
      <c r="P37" s="77"/>
      <c r="Q37" s="77"/>
      <c r="R37" s="77"/>
      <c r="S37" s="77"/>
      <c r="T37" s="77"/>
      <c r="U37" s="77">
        <v>2</v>
      </c>
      <c r="V37" s="77"/>
      <c r="W37" s="77"/>
      <c r="X37" s="76">
        <v>338.28125</v>
      </c>
    </row>
    <row r="38" spans="1:24" ht="49.5" x14ac:dyDescent="0.25">
      <c r="A38" s="27">
        <v>36</v>
      </c>
      <c r="B38" s="10" t="s">
        <v>54</v>
      </c>
      <c r="C38" s="27" t="s">
        <v>31</v>
      </c>
      <c r="D38" s="27">
        <f t="shared" si="3"/>
        <v>12</v>
      </c>
      <c r="E38" s="54" t="s">
        <v>28</v>
      </c>
      <c r="F38" s="54" t="s">
        <v>29</v>
      </c>
      <c r="G38" s="79">
        <f t="shared" si="2"/>
        <v>3</v>
      </c>
      <c r="H38" s="78"/>
      <c r="I38" s="78"/>
      <c r="J38" s="78">
        <v>1</v>
      </c>
      <c r="K38" s="78"/>
      <c r="L38" s="77"/>
      <c r="M38" s="77"/>
      <c r="N38" s="77"/>
      <c r="O38" s="77"/>
      <c r="P38" s="77"/>
      <c r="Q38" s="77"/>
      <c r="R38" s="77"/>
      <c r="S38" s="77"/>
      <c r="T38" s="77"/>
      <c r="U38" s="77">
        <f>1+2</f>
        <v>3</v>
      </c>
      <c r="V38" s="77"/>
      <c r="W38" s="77"/>
      <c r="X38" s="76">
        <v>338.28125</v>
      </c>
    </row>
    <row r="39" spans="1:24" ht="49.5" x14ac:dyDescent="0.25">
      <c r="A39" s="27">
        <v>37</v>
      </c>
      <c r="B39" s="10" t="s">
        <v>55</v>
      </c>
      <c r="C39" s="27" t="s">
        <v>31</v>
      </c>
      <c r="D39" s="27">
        <f t="shared" si="3"/>
        <v>16</v>
      </c>
      <c r="E39" s="54" t="s">
        <v>28</v>
      </c>
      <c r="F39" s="54" t="s">
        <v>29</v>
      </c>
      <c r="G39" s="79">
        <f t="shared" si="2"/>
        <v>4</v>
      </c>
      <c r="H39" s="78"/>
      <c r="I39" s="78"/>
      <c r="J39" s="78">
        <v>1</v>
      </c>
      <c r="K39" s="78"/>
      <c r="L39" s="77"/>
      <c r="M39" s="77"/>
      <c r="N39" s="77"/>
      <c r="O39" s="77"/>
      <c r="P39" s="77"/>
      <c r="Q39" s="77"/>
      <c r="R39" s="77"/>
      <c r="S39" s="77"/>
      <c r="T39" s="77"/>
      <c r="U39" s="77">
        <f>2+2</f>
        <v>4</v>
      </c>
      <c r="V39" s="77"/>
      <c r="W39" s="77"/>
      <c r="X39" s="76">
        <v>338.28125</v>
      </c>
    </row>
    <row r="40" spans="1:24" ht="49.5" x14ac:dyDescent="0.25">
      <c r="A40" s="27">
        <v>38</v>
      </c>
      <c r="B40" s="10" t="s">
        <v>56</v>
      </c>
      <c r="C40" s="27" t="s">
        <v>31</v>
      </c>
      <c r="D40" s="27">
        <f t="shared" si="3"/>
        <v>24</v>
      </c>
      <c r="E40" s="54" t="s">
        <v>28</v>
      </c>
      <c r="F40" s="54" t="s">
        <v>29</v>
      </c>
      <c r="G40" s="79">
        <f t="shared" si="2"/>
        <v>6</v>
      </c>
      <c r="H40" s="78">
        <v>5</v>
      </c>
      <c r="I40" s="78">
        <v>5</v>
      </c>
      <c r="J40" s="78">
        <v>5</v>
      </c>
      <c r="K40" s="78">
        <v>1</v>
      </c>
      <c r="L40" s="77"/>
      <c r="M40" s="77"/>
      <c r="N40" s="77"/>
      <c r="O40" s="77"/>
      <c r="P40" s="77"/>
      <c r="Q40" s="77"/>
      <c r="R40" s="77"/>
      <c r="S40" s="77"/>
      <c r="T40" s="77"/>
      <c r="U40" s="77">
        <f>5+1</f>
        <v>6</v>
      </c>
      <c r="V40" s="77"/>
      <c r="W40" s="77">
        <v>1000</v>
      </c>
      <c r="X40" s="76">
        <v>338.28125</v>
      </c>
    </row>
    <row r="41" spans="1:24" ht="49.5" x14ac:dyDescent="0.25">
      <c r="A41" s="27">
        <v>39</v>
      </c>
      <c r="B41" s="10" t="s">
        <v>57</v>
      </c>
      <c r="C41" s="27" t="s">
        <v>31</v>
      </c>
      <c r="D41" s="27">
        <f t="shared" si="3"/>
        <v>24</v>
      </c>
      <c r="E41" s="54" t="s">
        <v>28</v>
      </c>
      <c r="F41" s="54" t="s">
        <v>29</v>
      </c>
      <c r="G41" s="79">
        <f t="shared" si="2"/>
        <v>6</v>
      </c>
      <c r="H41" s="78"/>
      <c r="I41" s="78"/>
      <c r="J41" s="78">
        <v>1</v>
      </c>
      <c r="K41" s="78">
        <v>1</v>
      </c>
      <c r="L41" s="77"/>
      <c r="M41" s="77"/>
      <c r="N41" s="77"/>
      <c r="O41" s="77"/>
      <c r="P41" s="77"/>
      <c r="Q41" s="77"/>
      <c r="R41" s="77"/>
      <c r="S41" s="77">
        <v>1</v>
      </c>
      <c r="T41" s="77"/>
      <c r="U41" s="77">
        <v>6</v>
      </c>
      <c r="V41" s="77"/>
      <c r="W41" s="77">
        <v>500</v>
      </c>
      <c r="X41" s="76">
        <v>338.28125</v>
      </c>
    </row>
    <row r="42" spans="1:24" ht="49.5" x14ac:dyDescent="0.25">
      <c r="A42" s="27">
        <v>40</v>
      </c>
      <c r="B42" s="10" t="s">
        <v>124</v>
      </c>
      <c r="C42" s="27" t="s">
        <v>31</v>
      </c>
      <c r="D42" s="27">
        <f t="shared" si="3"/>
        <v>4</v>
      </c>
      <c r="E42" s="54" t="s">
        <v>28</v>
      </c>
      <c r="F42" s="54" t="s">
        <v>29</v>
      </c>
      <c r="G42" s="79">
        <f t="shared" si="2"/>
        <v>1</v>
      </c>
      <c r="H42" s="78">
        <v>1</v>
      </c>
      <c r="I42" s="78">
        <v>1</v>
      </c>
      <c r="J42" s="78">
        <v>1</v>
      </c>
      <c r="K42" s="78"/>
      <c r="L42" s="77"/>
      <c r="M42" s="77"/>
      <c r="N42" s="77"/>
      <c r="O42" s="77"/>
      <c r="P42" s="77"/>
      <c r="Q42" s="77"/>
      <c r="R42" s="77"/>
      <c r="S42" s="77"/>
      <c r="T42" s="77"/>
      <c r="U42" s="77">
        <v>1</v>
      </c>
      <c r="V42" s="77"/>
      <c r="W42" s="77"/>
      <c r="X42" s="76"/>
    </row>
    <row r="43" spans="1:24" ht="15.75" x14ac:dyDescent="0.25">
      <c r="A43" s="27">
        <v>41</v>
      </c>
      <c r="B43" s="10" t="s">
        <v>123</v>
      </c>
      <c r="C43" s="27" t="s">
        <v>27</v>
      </c>
      <c r="D43" s="27">
        <f t="shared" si="3"/>
        <v>8</v>
      </c>
      <c r="E43" s="54"/>
      <c r="F43" s="54"/>
      <c r="G43" s="79">
        <f t="shared" si="2"/>
        <v>2</v>
      </c>
      <c r="H43" s="78"/>
      <c r="I43" s="78"/>
      <c r="J43" s="78">
        <v>1</v>
      </c>
      <c r="K43" s="78"/>
      <c r="L43" s="77"/>
      <c r="M43" s="77"/>
      <c r="N43" s="77"/>
      <c r="O43" s="77"/>
      <c r="P43" s="77"/>
      <c r="Q43" s="77"/>
      <c r="R43" s="77"/>
      <c r="S43" s="77"/>
      <c r="T43" s="77"/>
      <c r="U43" s="77">
        <v>2</v>
      </c>
      <c r="V43" s="77"/>
      <c r="W43" s="77"/>
      <c r="X43" s="76"/>
    </row>
    <row r="44" spans="1:24" ht="49.5" x14ac:dyDescent="0.25">
      <c r="A44" s="27">
        <v>42</v>
      </c>
      <c r="B44" s="10" t="s">
        <v>62</v>
      </c>
      <c r="C44" s="27" t="s">
        <v>27</v>
      </c>
      <c r="D44" s="27">
        <f t="shared" si="3"/>
        <v>4</v>
      </c>
      <c r="E44" s="54" t="s">
        <v>28</v>
      </c>
      <c r="F44" s="54" t="s">
        <v>29</v>
      </c>
      <c r="G44" s="79">
        <f t="shared" si="2"/>
        <v>1</v>
      </c>
      <c r="H44" s="78">
        <v>1</v>
      </c>
      <c r="I44" s="78">
        <v>1</v>
      </c>
      <c r="J44" s="78">
        <v>1</v>
      </c>
      <c r="K44" s="78"/>
      <c r="L44" s="77"/>
      <c r="M44" s="77"/>
      <c r="N44" s="77"/>
      <c r="O44" s="77"/>
      <c r="P44" s="77"/>
      <c r="Q44" s="77"/>
      <c r="R44" s="77"/>
      <c r="S44" s="77">
        <v>1</v>
      </c>
      <c r="T44" s="77"/>
      <c r="U44" s="77">
        <v>1</v>
      </c>
      <c r="V44" s="77"/>
      <c r="W44" s="77"/>
      <c r="X44" s="76">
        <v>531</v>
      </c>
    </row>
    <row r="45" spans="1:24" ht="49.5" x14ac:dyDescent="0.25">
      <c r="A45" s="27">
        <v>43</v>
      </c>
      <c r="B45" s="10" t="s">
        <v>63</v>
      </c>
      <c r="C45" s="27" t="s">
        <v>27</v>
      </c>
      <c r="D45" s="27">
        <f t="shared" si="3"/>
        <v>8</v>
      </c>
      <c r="E45" s="54" t="s">
        <v>28</v>
      </c>
      <c r="F45" s="54" t="s">
        <v>29</v>
      </c>
      <c r="G45" s="79">
        <f t="shared" si="2"/>
        <v>2</v>
      </c>
      <c r="H45" s="78">
        <v>1</v>
      </c>
      <c r="I45" s="78">
        <v>1</v>
      </c>
      <c r="J45" s="78">
        <v>1</v>
      </c>
      <c r="K45" s="78">
        <v>1</v>
      </c>
      <c r="L45" s="77"/>
      <c r="M45" s="77"/>
      <c r="N45" s="77"/>
      <c r="O45" s="77"/>
      <c r="P45" s="77"/>
      <c r="Q45" s="77"/>
      <c r="R45" s="77"/>
      <c r="S45" s="77"/>
      <c r="T45" s="77"/>
      <c r="U45" s="77">
        <v>2</v>
      </c>
      <c r="V45" s="77"/>
      <c r="W45" s="77">
        <v>600</v>
      </c>
      <c r="X45" s="76">
        <v>531</v>
      </c>
    </row>
    <row r="46" spans="1:24" ht="15.75" x14ac:dyDescent="0.25">
      <c r="A46" s="27">
        <v>44</v>
      </c>
      <c r="B46" s="10" t="s">
        <v>122</v>
      </c>
      <c r="C46" s="27" t="s">
        <v>27</v>
      </c>
      <c r="D46" s="27">
        <f t="shared" si="3"/>
        <v>8</v>
      </c>
      <c r="E46" s="54"/>
      <c r="F46" s="54"/>
      <c r="G46" s="79">
        <f t="shared" si="2"/>
        <v>2</v>
      </c>
      <c r="H46" s="78"/>
      <c r="I46" s="78"/>
      <c r="J46" s="78">
        <v>1</v>
      </c>
      <c r="K46" s="78"/>
      <c r="L46" s="77"/>
      <c r="M46" s="77"/>
      <c r="N46" s="77"/>
      <c r="O46" s="77"/>
      <c r="P46" s="77"/>
      <c r="Q46" s="77"/>
      <c r="R46" s="77"/>
      <c r="S46" s="77"/>
      <c r="T46" s="77"/>
      <c r="U46" s="77">
        <v>2</v>
      </c>
      <c r="V46" s="77"/>
      <c r="W46" s="77"/>
      <c r="X46" s="76"/>
    </row>
    <row r="47" spans="1:24" ht="49.5" x14ac:dyDescent="0.25">
      <c r="A47" s="27">
        <v>45</v>
      </c>
      <c r="B47" s="10" t="s">
        <v>65</v>
      </c>
      <c r="C47" s="27" t="s">
        <v>31</v>
      </c>
      <c r="D47" s="27">
        <f t="shared" si="3"/>
        <v>48</v>
      </c>
      <c r="E47" s="54" t="s">
        <v>28</v>
      </c>
      <c r="F47" s="54" t="s">
        <v>29</v>
      </c>
      <c r="G47" s="79">
        <f t="shared" si="2"/>
        <v>12</v>
      </c>
      <c r="H47" s="78">
        <v>10</v>
      </c>
      <c r="I47" s="78">
        <v>10</v>
      </c>
      <c r="J47" s="78">
        <v>10</v>
      </c>
      <c r="K47" s="78"/>
      <c r="L47" s="77"/>
      <c r="M47" s="77"/>
      <c r="N47" s="77"/>
      <c r="O47" s="77"/>
      <c r="P47" s="77"/>
      <c r="Q47" s="77"/>
      <c r="R47" s="77"/>
      <c r="S47" s="77"/>
      <c r="T47" s="77"/>
      <c r="U47" s="77">
        <f>10+2</f>
        <v>12</v>
      </c>
      <c r="V47" s="77"/>
      <c r="W47" s="77"/>
      <c r="X47" s="76">
        <v>338.28125</v>
      </c>
    </row>
    <row r="48" spans="1:24" ht="49.5" x14ac:dyDescent="0.25">
      <c r="A48" s="27">
        <v>46</v>
      </c>
      <c r="B48" s="10" t="s">
        <v>66</v>
      </c>
      <c r="C48" s="27" t="s">
        <v>31</v>
      </c>
      <c r="D48" s="27">
        <f t="shared" si="3"/>
        <v>28</v>
      </c>
      <c r="E48" s="54" t="s">
        <v>28</v>
      </c>
      <c r="F48" s="54" t="s">
        <v>29</v>
      </c>
      <c r="G48" s="79">
        <f t="shared" si="2"/>
        <v>7</v>
      </c>
      <c r="H48" s="78">
        <v>2</v>
      </c>
      <c r="I48" s="78">
        <v>2</v>
      </c>
      <c r="J48" s="78">
        <v>2</v>
      </c>
      <c r="K48" s="78"/>
      <c r="L48" s="77"/>
      <c r="M48" s="77"/>
      <c r="N48" s="77"/>
      <c r="O48" s="77"/>
      <c r="P48" s="77"/>
      <c r="Q48" s="77"/>
      <c r="R48" s="77"/>
      <c r="S48" s="77"/>
      <c r="T48" s="77">
        <v>3</v>
      </c>
      <c r="U48" s="77">
        <v>7</v>
      </c>
      <c r="V48" s="77"/>
      <c r="W48" s="77">
        <v>800</v>
      </c>
      <c r="X48" s="76">
        <v>338.28125</v>
      </c>
    </row>
    <row r="49" spans="1:24" ht="49.5" x14ac:dyDescent="0.25">
      <c r="A49" s="27">
        <v>47</v>
      </c>
      <c r="B49" s="10" t="s">
        <v>67</v>
      </c>
      <c r="C49" s="27" t="s">
        <v>31</v>
      </c>
      <c r="D49" s="27">
        <f t="shared" si="3"/>
        <v>20</v>
      </c>
      <c r="E49" s="54" t="s">
        <v>28</v>
      </c>
      <c r="F49" s="54" t="s">
        <v>29</v>
      </c>
      <c r="G49" s="79">
        <f t="shared" si="2"/>
        <v>5</v>
      </c>
      <c r="H49" s="78"/>
      <c r="I49" s="78"/>
      <c r="J49" s="78">
        <v>1</v>
      </c>
      <c r="K49" s="78"/>
      <c r="L49" s="77"/>
      <c r="M49" s="77"/>
      <c r="N49" s="77"/>
      <c r="O49" s="77"/>
      <c r="P49" s="77"/>
      <c r="Q49" s="77"/>
      <c r="R49" s="77"/>
      <c r="S49" s="77"/>
      <c r="T49" s="77"/>
      <c r="U49" s="77">
        <v>5</v>
      </c>
      <c r="V49" s="77"/>
      <c r="W49" s="77"/>
      <c r="X49" s="76">
        <v>338.28125</v>
      </c>
    </row>
    <row r="50" spans="1:24" ht="49.5" x14ac:dyDescent="0.25">
      <c r="A50" s="27">
        <v>48</v>
      </c>
      <c r="B50" s="10" t="s">
        <v>68</v>
      </c>
      <c r="C50" s="27" t="s">
        <v>31</v>
      </c>
      <c r="D50" s="27">
        <f t="shared" si="3"/>
        <v>4</v>
      </c>
      <c r="E50" s="54" t="s">
        <v>28</v>
      </c>
      <c r="F50" s="54" t="s">
        <v>29</v>
      </c>
      <c r="G50" s="79">
        <f t="shared" si="2"/>
        <v>1</v>
      </c>
      <c r="H50" s="78"/>
      <c r="I50" s="78"/>
      <c r="J50" s="78">
        <v>1</v>
      </c>
      <c r="K50" s="78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6">
        <v>338.28125</v>
      </c>
    </row>
    <row r="51" spans="1:24" ht="49.5" x14ac:dyDescent="0.25">
      <c r="A51" s="27">
        <v>49</v>
      </c>
      <c r="B51" s="10" t="s">
        <v>69</v>
      </c>
      <c r="C51" s="27" t="s">
        <v>27</v>
      </c>
      <c r="D51" s="27">
        <f t="shared" si="3"/>
        <v>8</v>
      </c>
      <c r="E51" s="54" t="s">
        <v>28</v>
      </c>
      <c r="F51" s="54" t="s">
        <v>29</v>
      </c>
      <c r="G51" s="79">
        <f t="shared" si="2"/>
        <v>2</v>
      </c>
      <c r="H51" s="78">
        <v>2</v>
      </c>
      <c r="I51" s="78">
        <v>2</v>
      </c>
      <c r="J51" s="78">
        <v>2</v>
      </c>
      <c r="K51" s="78"/>
      <c r="L51" s="80"/>
      <c r="M51" s="80"/>
      <c r="N51" s="80"/>
      <c r="O51" s="80"/>
      <c r="P51" s="80"/>
      <c r="Q51" s="80"/>
      <c r="R51" s="80"/>
      <c r="S51" s="80"/>
      <c r="T51" s="80"/>
      <c r="U51" s="80">
        <v>2</v>
      </c>
      <c r="V51" s="77"/>
      <c r="W51" s="77"/>
      <c r="X51" s="76">
        <v>531</v>
      </c>
    </row>
    <row r="52" spans="1:24" ht="49.5" x14ac:dyDescent="0.25">
      <c r="A52" s="27">
        <v>50</v>
      </c>
      <c r="B52" s="10" t="s">
        <v>70</v>
      </c>
      <c r="C52" s="27" t="s">
        <v>27</v>
      </c>
      <c r="D52" s="27">
        <f t="shared" si="3"/>
        <v>8</v>
      </c>
      <c r="E52" s="54" t="s">
        <v>28</v>
      </c>
      <c r="F52" s="54" t="s">
        <v>29</v>
      </c>
      <c r="G52" s="79">
        <f t="shared" si="2"/>
        <v>2</v>
      </c>
      <c r="H52" s="78">
        <v>2</v>
      </c>
      <c r="I52" s="78">
        <v>2</v>
      </c>
      <c r="J52" s="78">
        <v>2</v>
      </c>
      <c r="K52" s="78"/>
      <c r="L52" s="80"/>
      <c r="M52" s="80"/>
      <c r="N52" s="80"/>
      <c r="O52" s="80"/>
      <c r="P52" s="80"/>
      <c r="Q52" s="80"/>
      <c r="R52" s="80"/>
      <c r="S52" s="80"/>
      <c r="T52" s="80"/>
      <c r="U52" s="80">
        <v>2</v>
      </c>
      <c r="V52" s="77"/>
      <c r="W52" s="77"/>
      <c r="X52" s="76">
        <v>531</v>
      </c>
    </row>
    <row r="53" spans="1:24" ht="49.5" x14ac:dyDescent="0.25">
      <c r="A53" s="27">
        <v>51</v>
      </c>
      <c r="B53" s="10" t="s">
        <v>71</v>
      </c>
      <c r="C53" s="27" t="s">
        <v>27</v>
      </c>
      <c r="D53" s="27">
        <f t="shared" si="3"/>
        <v>4</v>
      </c>
      <c r="E53" s="54" t="s">
        <v>28</v>
      </c>
      <c r="F53" s="54" t="s">
        <v>29</v>
      </c>
      <c r="G53" s="79">
        <f t="shared" si="2"/>
        <v>1</v>
      </c>
      <c r="H53" s="78">
        <v>1</v>
      </c>
      <c r="I53" s="78"/>
      <c r="J53" s="78">
        <v>1</v>
      </c>
      <c r="K53" s="78"/>
      <c r="L53" s="80"/>
      <c r="M53" s="80"/>
      <c r="N53" s="80"/>
      <c r="O53" s="80"/>
      <c r="P53" s="80"/>
      <c r="Q53" s="80"/>
      <c r="R53" s="80"/>
      <c r="S53" s="80"/>
      <c r="T53" s="80"/>
      <c r="U53" s="80">
        <v>1</v>
      </c>
      <c r="V53" s="77"/>
      <c r="W53" s="77"/>
      <c r="X53" s="76">
        <v>531</v>
      </c>
    </row>
    <row r="54" spans="1:24" ht="49.5" x14ac:dyDescent="0.25">
      <c r="A54" s="27">
        <v>52</v>
      </c>
      <c r="B54" s="10" t="s">
        <v>72</v>
      </c>
      <c r="C54" s="27" t="s">
        <v>31</v>
      </c>
      <c r="D54" s="27">
        <f t="shared" si="3"/>
        <v>16</v>
      </c>
      <c r="E54" s="54" t="s">
        <v>28</v>
      </c>
      <c r="F54" s="54" t="s">
        <v>29</v>
      </c>
      <c r="G54" s="79">
        <f t="shared" si="2"/>
        <v>4</v>
      </c>
      <c r="H54" s="78">
        <v>1</v>
      </c>
      <c r="I54" s="78"/>
      <c r="J54" s="78">
        <v>1</v>
      </c>
      <c r="K54" s="78">
        <v>1</v>
      </c>
      <c r="L54" s="80"/>
      <c r="M54" s="80"/>
      <c r="N54" s="80"/>
      <c r="O54" s="80"/>
      <c r="P54" s="80"/>
      <c r="Q54" s="80"/>
      <c r="R54" s="80"/>
      <c r="S54" s="80"/>
      <c r="T54" s="80"/>
      <c r="U54" s="80">
        <f>2+2</f>
        <v>4</v>
      </c>
      <c r="V54" s="77"/>
      <c r="W54" s="77">
        <v>600</v>
      </c>
      <c r="X54" s="76">
        <v>338.28125</v>
      </c>
    </row>
    <row r="55" spans="1:24" ht="49.5" x14ac:dyDescent="0.25">
      <c r="A55" s="27">
        <v>53</v>
      </c>
      <c r="B55" s="10" t="s">
        <v>73</v>
      </c>
      <c r="C55" s="27" t="s">
        <v>31</v>
      </c>
      <c r="D55" s="27">
        <f t="shared" si="3"/>
        <v>24</v>
      </c>
      <c r="E55" s="54" t="s">
        <v>28</v>
      </c>
      <c r="F55" s="54" t="s">
        <v>29</v>
      </c>
      <c r="G55" s="79">
        <f t="shared" si="2"/>
        <v>6</v>
      </c>
      <c r="H55" s="78">
        <v>2</v>
      </c>
      <c r="I55" s="78">
        <v>2</v>
      </c>
      <c r="J55" s="78">
        <v>2</v>
      </c>
      <c r="K55" s="78">
        <v>1</v>
      </c>
      <c r="L55" s="80"/>
      <c r="M55" s="80"/>
      <c r="N55" s="80"/>
      <c r="O55" s="80"/>
      <c r="P55" s="80"/>
      <c r="Q55" s="80"/>
      <c r="R55" s="80"/>
      <c r="S55" s="80">
        <v>1</v>
      </c>
      <c r="T55" s="80"/>
      <c r="U55" s="80">
        <f>4+2</f>
        <v>6</v>
      </c>
      <c r="V55" s="77"/>
      <c r="W55" s="77">
        <v>400</v>
      </c>
      <c r="X55" s="76">
        <v>338.28125</v>
      </c>
    </row>
    <row r="56" spans="1:24" ht="49.5" x14ac:dyDescent="0.25">
      <c r="A56" s="27">
        <v>54</v>
      </c>
      <c r="B56" s="10" t="s">
        <v>121</v>
      </c>
      <c r="C56" s="27" t="s">
        <v>27</v>
      </c>
      <c r="D56" s="27">
        <f t="shared" si="3"/>
        <v>96</v>
      </c>
      <c r="E56" s="54" t="s">
        <v>28</v>
      </c>
      <c r="F56" s="54" t="s">
        <v>29</v>
      </c>
      <c r="G56" s="79">
        <f t="shared" si="2"/>
        <v>24</v>
      </c>
      <c r="H56" s="78">
        <v>24</v>
      </c>
      <c r="I56" s="78">
        <v>24</v>
      </c>
      <c r="J56" s="78">
        <v>24</v>
      </c>
      <c r="K56" s="78"/>
      <c r="L56" s="80"/>
      <c r="M56" s="80"/>
      <c r="N56" s="80"/>
      <c r="O56" s="80"/>
      <c r="P56" s="80"/>
      <c r="Q56" s="80"/>
      <c r="R56" s="80"/>
      <c r="S56" s="80"/>
      <c r="T56" s="80">
        <v>1</v>
      </c>
      <c r="U56" s="80">
        <v>2</v>
      </c>
      <c r="V56" s="77"/>
      <c r="W56" s="77"/>
      <c r="X56" s="76">
        <v>4072.4</v>
      </c>
    </row>
    <row r="57" spans="1:24" ht="49.5" x14ac:dyDescent="0.25">
      <c r="A57" s="27">
        <v>55</v>
      </c>
      <c r="B57" s="10" t="s">
        <v>74</v>
      </c>
      <c r="C57" s="27" t="s">
        <v>27</v>
      </c>
      <c r="D57" s="27">
        <f t="shared" si="3"/>
        <v>12</v>
      </c>
      <c r="E57" s="54" t="s">
        <v>28</v>
      </c>
      <c r="F57" s="54" t="s">
        <v>29</v>
      </c>
      <c r="G57" s="79">
        <f t="shared" si="2"/>
        <v>3</v>
      </c>
      <c r="H57" s="78">
        <v>1</v>
      </c>
      <c r="I57" s="78">
        <v>1</v>
      </c>
      <c r="J57" s="78">
        <v>1</v>
      </c>
      <c r="K57" s="78">
        <v>1</v>
      </c>
      <c r="L57" s="80"/>
      <c r="M57" s="80"/>
      <c r="N57" s="80"/>
      <c r="O57" s="80"/>
      <c r="P57" s="80"/>
      <c r="Q57" s="80"/>
      <c r="R57" s="80"/>
      <c r="S57" s="80"/>
      <c r="T57" s="80"/>
      <c r="U57" s="80">
        <f>1+2</f>
        <v>3</v>
      </c>
      <c r="V57" s="77"/>
      <c r="W57" s="77">
        <v>800</v>
      </c>
      <c r="X57" s="76">
        <v>531</v>
      </c>
    </row>
    <row r="58" spans="1:24" ht="49.5" x14ac:dyDescent="0.25">
      <c r="A58" s="27">
        <v>56</v>
      </c>
      <c r="B58" s="10" t="s">
        <v>75</v>
      </c>
      <c r="C58" s="27" t="s">
        <v>31</v>
      </c>
      <c r="D58" s="27">
        <f t="shared" si="3"/>
        <v>16</v>
      </c>
      <c r="E58" s="54" t="s">
        <v>28</v>
      </c>
      <c r="F58" s="54" t="s">
        <v>29</v>
      </c>
      <c r="G58" s="79">
        <f t="shared" si="2"/>
        <v>4</v>
      </c>
      <c r="H58" s="78">
        <v>4</v>
      </c>
      <c r="I58" s="78">
        <v>4</v>
      </c>
      <c r="J58" s="78">
        <v>4</v>
      </c>
      <c r="K58" s="78"/>
      <c r="L58" s="77"/>
      <c r="M58" s="77"/>
      <c r="N58" s="77"/>
      <c r="O58" s="77"/>
      <c r="P58" s="77"/>
      <c r="Q58" s="77"/>
      <c r="R58" s="77"/>
      <c r="S58" s="77"/>
      <c r="T58" s="77"/>
      <c r="U58" s="77">
        <v>4</v>
      </c>
      <c r="V58" s="77"/>
      <c r="W58" s="77"/>
      <c r="X58" s="76">
        <v>338.28125</v>
      </c>
    </row>
    <row r="59" spans="1:24" ht="15.75" x14ac:dyDescent="0.25">
      <c r="A59" s="27">
        <v>57</v>
      </c>
      <c r="B59" s="10" t="s">
        <v>99</v>
      </c>
      <c r="C59" s="27" t="s">
        <v>27</v>
      </c>
      <c r="D59" s="27">
        <f t="shared" si="3"/>
        <v>4</v>
      </c>
      <c r="E59" s="54"/>
      <c r="F59" s="54"/>
      <c r="G59" s="79">
        <f t="shared" si="2"/>
        <v>1</v>
      </c>
      <c r="H59" s="78"/>
      <c r="I59" s="78"/>
      <c r="J59" s="78">
        <v>1</v>
      </c>
      <c r="K59" s="78"/>
      <c r="L59" s="77"/>
      <c r="M59" s="77"/>
      <c r="N59" s="77"/>
      <c r="O59" s="77"/>
      <c r="P59" s="77"/>
      <c r="Q59" s="77"/>
      <c r="R59" s="77"/>
      <c r="S59" s="77"/>
      <c r="T59" s="77"/>
      <c r="U59" s="77">
        <v>1</v>
      </c>
      <c r="V59" s="77"/>
      <c r="W59" s="77"/>
      <c r="X59" s="76"/>
    </row>
    <row r="60" spans="1:24" ht="49.5" x14ac:dyDescent="0.25">
      <c r="A60" s="27">
        <v>58</v>
      </c>
      <c r="B60" s="10" t="s">
        <v>76</v>
      </c>
      <c r="C60" s="27" t="s">
        <v>31</v>
      </c>
      <c r="D60" s="27">
        <f t="shared" si="3"/>
        <v>16</v>
      </c>
      <c r="E60" s="54" t="s">
        <v>28</v>
      </c>
      <c r="F60" s="54" t="s">
        <v>29</v>
      </c>
      <c r="G60" s="79">
        <f t="shared" si="2"/>
        <v>4</v>
      </c>
      <c r="H60" s="78">
        <v>4</v>
      </c>
      <c r="I60" s="78">
        <v>4</v>
      </c>
      <c r="J60" s="78">
        <v>4</v>
      </c>
      <c r="K60" s="78"/>
      <c r="L60" s="77"/>
      <c r="M60" s="77"/>
      <c r="N60" s="77"/>
      <c r="O60" s="77"/>
      <c r="P60" s="77"/>
      <c r="Q60" s="77"/>
      <c r="R60" s="77"/>
      <c r="S60" s="77"/>
      <c r="T60" s="77"/>
      <c r="U60" s="77">
        <f>3+1</f>
        <v>4</v>
      </c>
      <c r="V60" s="77"/>
      <c r="W60" s="77"/>
      <c r="X60" s="76">
        <v>338.28125</v>
      </c>
    </row>
    <row r="61" spans="1:24" ht="49.5" x14ac:dyDescent="0.25">
      <c r="A61" s="27">
        <v>59</v>
      </c>
      <c r="B61" s="10" t="s">
        <v>77</v>
      </c>
      <c r="C61" s="27" t="s">
        <v>27</v>
      </c>
      <c r="D61" s="27">
        <f t="shared" si="3"/>
        <v>4</v>
      </c>
      <c r="E61" s="54" t="s">
        <v>28</v>
      </c>
      <c r="F61" s="54" t="s">
        <v>29</v>
      </c>
      <c r="G61" s="79">
        <f t="shared" si="2"/>
        <v>1</v>
      </c>
      <c r="H61" s="78">
        <v>1</v>
      </c>
      <c r="I61" s="78">
        <v>1</v>
      </c>
      <c r="J61" s="78">
        <v>1</v>
      </c>
      <c r="K61" s="78">
        <v>1</v>
      </c>
      <c r="L61" s="77"/>
      <c r="M61" s="77"/>
      <c r="N61" s="77"/>
      <c r="O61" s="77"/>
      <c r="P61" s="77"/>
      <c r="Q61" s="77"/>
      <c r="R61" s="77"/>
      <c r="S61" s="77"/>
      <c r="T61" s="77">
        <v>1</v>
      </c>
      <c r="U61" s="77"/>
      <c r="V61" s="77"/>
      <c r="W61" s="77">
        <v>50</v>
      </c>
      <c r="X61" s="76">
        <v>531</v>
      </c>
    </row>
    <row r="62" spans="1:24" ht="49.5" x14ac:dyDescent="0.25">
      <c r="A62" s="27">
        <v>60</v>
      </c>
      <c r="B62" s="10" t="s">
        <v>120</v>
      </c>
      <c r="C62" s="27" t="s">
        <v>31</v>
      </c>
      <c r="D62" s="27">
        <f t="shared" si="3"/>
        <v>12</v>
      </c>
      <c r="E62" s="54" t="s">
        <v>28</v>
      </c>
      <c r="F62" s="54" t="s">
        <v>29</v>
      </c>
      <c r="G62" s="79">
        <f t="shared" si="2"/>
        <v>3</v>
      </c>
      <c r="H62" s="78"/>
      <c r="I62" s="78"/>
      <c r="J62" s="78">
        <v>1</v>
      </c>
      <c r="K62" s="78">
        <v>1</v>
      </c>
      <c r="L62" s="77"/>
      <c r="M62" s="77"/>
      <c r="N62" s="77"/>
      <c r="O62" s="77"/>
      <c r="P62" s="77"/>
      <c r="Q62" s="77"/>
      <c r="R62" s="77"/>
      <c r="S62" s="77"/>
      <c r="T62" s="77"/>
      <c r="U62" s="77">
        <v>3</v>
      </c>
      <c r="V62" s="77"/>
      <c r="W62" s="77">
        <v>1400</v>
      </c>
      <c r="X62" s="76">
        <v>338.28125</v>
      </c>
    </row>
    <row r="63" spans="1:24" ht="49.5" x14ac:dyDescent="0.25">
      <c r="A63" s="27">
        <v>61</v>
      </c>
      <c r="B63" s="10" t="s">
        <v>78</v>
      </c>
      <c r="C63" s="27" t="s">
        <v>31</v>
      </c>
      <c r="D63" s="27">
        <f t="shared" si="3"/>
        <v>4</v>
      </c>
      <c r="E63" s="54" t="s">
        <v>28</v>
      </c>
      <c r="F63" s="54" t="s">
        <v>29</v>
      </c>
      <c r="G63" s="79">
        <f t="shared" si="2"/>
        <v>1</v>
      </c>
      <c r="H63" s="78">
        <v>1</v>
      </c>
      <c r="I63" s="78">
        <v>1</v>
      </c>
      <c r="J63" s="78">
        <v>1</v>
      </c>
      <c r="K63" s="78"/>
      <c r="L63" s="77"/>
      <c r="M63" s="77"/>
      <c r="N63" s="77"/>
      <c r="O63" s="77"/>
      <c r="P63" s="77"/>
      <c r="Q63" s="77"/>
      <c r="R63" s="77"/>
      <c r="S63" s="77"/>
      <c r="T63" s="77"/>
      <c r="U63" s="77">
        <v>1</v>
      </c>
      <c r="V63" s="77"/>
      <c r="W63" s="77"/>
      <c r="X63" s="76">
        <v>338.28125</v>
      </c>
    </row>
    <row r="64" spans="1:24" ht="49.5" x14ac:dyDescent="0.25">
      <c r="A64" s="27">
        <v>62</v>
      </c>
      <c r="B64" s="10" t="s">
        <v>98</v>
      </c>
      <c r="C64" s="27" t="s">
        <v>31</v>
      </c>
      <c r="D64" s="27">
        <f t="shared" si="3"/>
        <v>8</v>
      </c>
      <c r="E64" s="54" t="s">
        <v>28</v>
      </c>
      <c r="F64" s="54" t="s">
        <v>29</v>
      </c>
      <c r="G64" s="79">
        <f t="shared" si="2"/>
        <v>2</v>
      </c>
      <c r="H64" s="78">
        <v>2</v>
      </c>
      <c r="I64" s="78">
        <v>2</v>
      </c>
      <c r="J64" s="78">
        <v>2</v>
      </c>
      <c r="K64" s="78">
        <v>1</v>
      </c>
      <c r="L64" s="77"/>
      <c r="M64" s="77">
        <v>2</v>
      </c>
      <c r="N64" s="77">
        <v>2</v>
      </c>
      <c r="O64" s="77"/>
      <c r="P64" s="77">
        <v>60</v>
      </c>
      <c r="Q64" s="77"/>
      <c r="R64" s="77"/>
      <c r="S64" s="77"/>
      <c r="T64" s="77"/>
      <c r="U64" s="77">
        <v>2</v>
      </c>
      <c r="V64" s="77"/>
      <c r="W64" s="77">
        <v>600</v>
      </c>
      <c r="X64" s="76">
        <v>338.28125</v>
      </c>
    </row>
    <row r="65" spans="1:24" ht="49.5" x14ac:dyDescent="0.25">
      <c r="A65" s="27">
        <v>63</v>
      </c>
      <c r="B65" s="10" t="s">
        <v>79</v>
      </c>
      <c r="C65" s="27" t="s">
        <v>27</v>
      </c>
      <c r="D65" s="27">
        <f t="shared" si="3"/>
        <v>12</v>
      </c>
      <c r="E65" s="54" t="s">
        <v>28</v>
      </c>
      <c r="F65" s="54" t="s">
        <v>29</v>
      </c>
      <c r="G65" s="79">
        <f t="shared" si="2"/>
        <v>3</v>
      </c>
      <c r="H65" s="78">
        <v>1</v>
      </c>
      <c r="I65" s="78">
        <v>1</v>
      </c>
      <c r="J65" s="78">
        <v>1</v>
      </c>
      <c r="K65" s="78"/>
      <c r="L65" s="77"/>
      <c r="M65" s="77">
        <v>3</v>
      </c>
      <c r="N65" s="77"/>
      <c r="O65" s="77">
        <v>800</v>
      </c>
      <c r="P65" s="77"/>
      <c r="Q65" s="77"/>
      <c r="R65" s="77"/>
      <c r="S65" s="77"/>
      <c r="T65" s="77">
        <v>3</v>
      </c>
      <c r="U65" s="77"/>
      <c r="V65" s="77"/>
      <c r="W65" s="77"/>
      <c r="X65" s="76">
        <v>531</v>
      </c>
    </row>
    <row r="66" spans="1:24" ht="49.5" x14ac:dyDescent="0.25">
      <c r="A66" s="27">
        <v>64</v>
      </c>
      <c r="B66" s="10" t="s">
        <v>80</v>
      </c>
      <c r="C66" s="27" t="s">
        <v>31</v>
      </c>
      <c r="D66" s="27">
        <f t="shared" si="3"/>
        <v>4</v>
      </c>
      <c r="E66" s="54" t="s">
        <v>28</v>
      </c>
      <c r="F66" s="54" t="s">
        <v>29</v>
      </c>
      <c r="G66" s="79">
        <f t="shared" si="2"/>
        <v>1</v>
      </c>
      <c r="H66" s="78"/>
      <c r="I66" s="78"/>
      <c r="J66" s="78">
        <v>1</v>
      </c>
      <c r="K66" s="78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6">
        <v>338.28125</v>
      </c>
    </row>
    <row r="67" spans="1:24" ht="49.5" x14ac:dyDescent="0.25">
      <c r="A67" s="27">
        <v>65</v>
      </c>
      <c r="B67" s="10" t="s">
        <v>82</v>
      </c>
      <c r="C67" s="27" t="s">
        <v>27</v>
      </c>
      <c r="D67" s="27">
        <f t="shared" si="3"/>
        <v>12</v>
      </c>
      <c r="E67" s="54" t="s">
        <v>28</v>
      </c>
      <c r="F67" s="54" t="s">
        <v>29</v>
      </c>
      <c r="G67" s="79">
        <f t="shared" ref="G67:G72" si="4">MAX(H67,I67,J67,K67,L67,M67,N67,R67,T67,U67,V67)</f>
        <v>3</v>
      </c>
      <c r="H67" s="78">
        <v>1</v>
      </c>
      <c r="I67" s="78">
        <v>1</v>
      </c>
      <c r="J67" s="78">
        <v>1</v>
      </c>
      <c r="K67" s="78"/>
      <c r="L67" s="77"/>
      <c r="M67" s="77"/>
      <c r="N67" s="77"/>
      <c r="O67" s="77"/>
      <c r="P67" s="77"/>
      <c r="Q67" s="77"/>
      <c r="R67" s="77"/>
      <c r="S67" s="77"/>
      <c r="T67" s="77"/>
      <c r="U67" s="77">
        <f>1+2</f>
        <v>3</v>
      </c>
      <c r="V67" s="77"/>
      <c r="W67" s="77"/>
      <c r="X67" s="76">
        <v>531</v>
      </c>
    </row>
    <row r="68" spans="1:24" ht="49.5" x14ac:dyDescent="0.25">
      <c r="A68" s="27">
        <v>66</v>
      </c>
      <c r="B68" s="10" t="s">
        <v>119</v>
      </c>
      <c r="C68" s="27" t="s">
        <v>27</v>
      </c>
      <c r="D68" s="27">
        <f t="shared" si="3"/>
        <v>4</v>
      </c>
      <c r="E68" s="54" t="s">
        <v>28</v>
      </c>
      <c r="F68" s="54" t="s">
        <v>29</v>
      </c>
      <c r="G68" s="79">
        <f t="shared" si="4"/>
        <v>1</v>
      </c>
      <c r="H68" s="78">
        <v>1</v>
      </c>
      <c r="I68" s="78"/>
      <c r="J68" s="78">
        <v>1</v>
      </c>
      <c r="K68" s="78">
        <v>1</v>
      </c>
      <c r="L68" s="77"/>
      <c r="M68" s="77"/>
      <c r="N68" s="77"/>
      <c r="O68" s="77"/>
      <c r="P68" s="77"/>
      <c r="Q68" s="77"/>
      <c r="R68" s="77"/>
      <c r="S68" s="77">
        <v>1</v>
      </c>
      <c r="T68" s="77"/>
      <c r="U68" s="77">
        <v>1</v>
      </c>
      <c r="V68" s="77"/>
      <c r="W68" s="77">
        <v>70</v>
      </c>
      <c r="X68" s="76">
        <v>531</v>
      </c>
    </row>
    <row r="69" spans="1:24" ht="15.75" x14ac:dyDescent="0.25">
      <c r="A69" s="27">
        <v>67</v>
      </c>
      <c r="B69" s="10" t="s">
        <v>118</v>
      </c>
      <c r="C69" s="27" t="s">
        <v>27</v>
      </c>
      <c r="D69" s="27">
        <f t="shared" si="3"/>
        <v>4</v>
      </c>
      <c r="E69" s="54"/>
      <c r="F69" s="54"/>
      <c r="G69" s="79">
        <f t="shared" si="4"/>
        <v>1</v>
      </c>
      <c r="H69" s="78"/>
      <c r="I69" s="78"/>
      <c r="J69" s="78">
        <v>1</v>
      </c>
      <c r="K69" s="78"/>
      <c r="L69" s="77"/>
      <c r="M69" s="77"/>
      <c r="N69" s="77"/>
      <c r="O69" s="77"/>
      <c r="P69" s="77"/>
      <c r="Q69" s="77"/>
      <c r="R69" s="77"/>
      <c r="S69" s="77"/>
      <c r="T69" s="77"/>
      <c r="U69" s="77">
        <v>1</v>
      </c>
      <c r="V69" s="77"/>
      <c r="W69" s="77"/>
      <c r="X69" s="76"/>
    </row>
    <row r="70" spans="1:24" ht="49.5" x14ac:dyDescent="0.25">
      <c r="A70" s="27">
        <v>68</v>
      </c>
      <c r="B70" s="10" t="s">
        <v>117</v>
      </c>
      <c r="C70" s="27" t="s">
        <v>31</v>
      </c>
      <c r="D70" s="27">
        <f t="shared" si="3"/>
        <v>8</v>
      </c>
      <c r="E70" s="54" t="s">
        <v>28</v>
      </c>
      <c r="F70" s="54" t="s">
        <v>29</v>
      </c>
      <c r="G70" s="79">
        <f t="shared" si="4"/>
        <v>2</v>
      </c>
      <c r="H70" s="78">
        <v>2</v>
      </c>
      <c r="I70" s="78">
        <v>2</v>
      </c>
      <c r="J70" s="78">
        <v>2</v>
      </c>
      <c r="K70" s="78"/>
      <c r="L70" s="77"/>
      <c r="M70" s="77"/>
      <c r="N70" s="77"/>
      <c r="O70" s="77"/>
      <c r="P70" s="77"/>
      <c r="Q70" s="77"/>
      <c r="R70" s="77"/>
      <c r="S70" s="77"/>
      <c r="T70" s="77"/>
      <c r="U70" s="77">
        <v>2</v>
      </c>
      <c r="V70" s="77"/>
      <c r="W70" s="77"/>
      <c r="X70" s="76">
        <v>338.28125</v>
      </c>
    </row>
    <row r="71" spans="1:24" ht="49.5" x14ac:dyDescent="0.25">
      <c r="A71" s="27">
        <v>69</v>
      </c>
      <c r="B71" s="10" t="s">
        <v>116</v>
      </c>
      <c r="C71" s="27" t="s">
        <v>27</v>
      </c>
      <c r="D71" s="27">
        <f t="shared" si="3"/>
        <v>4</v>
      </c>
      <c r="E71" s="54" t="s">
        <v>28</v>
      </c>
      <c r="F71" s="54" t="s">
        <v>29</v>
      </c>
      <c r="G71" s="79">
        <f t="shared" si="4"/>
        <v>1</v>
      </c>
      <c r="H71" s="78">
        <v>1</v>
      </c>
      <c r="I71" s="78"/>
      <c r="J71" s="78">
        <v>1</v>
      </c>
      <c r="K71" s="78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6">
        <v>536</v>
      </c>
    </row>
    <row r="72" spans="1:24" ht="49.5" x14ac:dyDescent="0.25">
      <c r="A72" s="27">
        <v>70</v>
      </c>
      <c r="B72" s="10" t="s">
        <v>83</v>
      </c>
      <c r="C72" s="27" t="s">
        <v>27</v>
      </c>
      <c r="D72" s="27">
        <f t="shared" si="3"/>
        <v>8</v>
      </c>
      <c r="E72" s="54" t="s">
        <v>28</v>
      </c>
      <c r="F72" s="54" t="s">
        <v>29</v>
      </c>
      <c r="G72" s="79">
        <f t="shared" si="4"/>
        <v>2</v>
      </c>
      <c r="H72" s="78">
        <v>1</v>
      </c>
      <c r="I72" s="78">
        <v>1</v>
      </c>
      <c r="J72" s="78">
        <v>1</v>
      </c>
      <c r="K72" s="78"/>
      <c r="L72" s="77"/>
      <c r="M72" s="77"/>
      <c r="N72" s="77"/>
      <c r="O72" s="77"/>
      <c r="P72" s="77"/>
      <c r="Q72" s="77"/>
      <c r="R72" s="77">
        <v>1</v>
      </c>
      <c r="S72" s="77"/>
      <c r="T72" s="77"/>
      <c r="U72" s="77">
        <v>2</v>
      </c>
      <c r="V72" s="77"/>
      <c r="W72" s="77"/>
      <c r="X72" s="76">
        <v>531</v>
      </c>
    </row>
    <row r="73" spans="1:24" s="70" customFormat="1" ht="49.5" x14ac:dyDescent="0.2">
      <c r="A73" s="74"/>
      <c r="B73" s="75" t="s">
        <v>115</v>
      </c>
      <c r="C73" s="74" t="s">
        <v>27</v>
      </c>
      <c r="D73" s="73"/>
      <c r="E73" s="72" t="s">
        <v>28</v>
      </c>
      <c r="F73" s="72" t="s">
        <v>29</v>
      </c>
      <c r="G73" s="71">
        <f t="shared" ref="G73:X73" si="5">SUM(G3:G72)</f>
        <v>307</v>
      </c>
      <c r="H73" s="71">
        <f t="shared" si="5"/>
        <v>167</v>
      </c>
      <c r="I73" s="71">
        <f t="shared" si="5"/>
        <v>182</v>
      </c>
      <c r="J73" s="71">
        <f t="shared" si="5"/>
        <v>186</v>
      </c>
      <c r="K73" s="71">
        <f t="shared" si="5"/>
        <v>22</v>
      </c>
      <c r="L73" s="71">
        <f t="shared" si="5"/>
        <v>1</v>
      </c>
      <c r="M73" s="71">
        <f t="shared" si="5"/>
        <v>23</v>
      </c>
      <c r="N73" s="71">
        <f t="shared" si="5"/>
        <v>4</v>
      </c>
      <c r="O73" s="71">
        <f t="shared" si="5"/>
        <v>4060</v>
      </c>
      <c r="P73" s="71">
        <f t="shared" si="5"/>
        <v>180</v>
      </c>
      <c r="Q73" s="71">
        <f t="shared" si="5"/>
        <v>0</v>
      </c>
      <c r="R73" s="71">
        <f t="shared" si="5"/>
        <v>4</v>
      </c>
      <c r="S73" s="71">
        <f t="shared" si="5"/>
        <v>27</v>
      </c>
      <c r="T73" s="71">
        <f t="shared" si="5"/>
        <v>29</v>
      </c>
      <c r="U73" s="71">
        <f t="shared" si="5"/>
        <v>220</v>
      </c>
      <c r="V73" s="71">
        <f t="shared" si="5"/>
        <v>4</v>
      </c>
      <c r="W73" s="71">
        <f t="shared" si="5"/>
        <v>12277</v>
      </c>
      <c r="X73" s="71">
        <f t="shared" si="5"/>
        <v>51549.4</v>
      </c>
    </row>
    <row r="74" spans="1:24" ht="48" x14ac:dyDescent="0.25">
      <c r="A74" s="33">
        <v>10</v>
      </c>
      <c r="B74" s="69" t="s">
        <v>114</v>
      </c>
      <c r="G74" s="59"/>
      <c r="H74" s="22" t="s">
        <v>87</v>
      </c>
      <c r="I74" s="35" t="s">
        <v>88</v>
      </c>
      <c r="J74" s="58"/>
      <c r="K74" s="59"/>
      <c r="L74" s="59"/>
      <c r="M74" s="59"/>
      <c r="N74" s="59"/>
      <c r="O74" s="61"/>
      <c r="P74" s="61"/>
      <c r="Q74" s="61"/>
      <c r="R74" s="60"/>
      <c r="S74" s="60"/>
      <c r="T74" s="60"/>
      <c r="U74" s="60"/>
      <c r="V74" s="59"/>
      <c r="W74" s="59"/>
      <c r="X74" s="58"/>
    </row>
    <row r="75" spans="1:24" s="48" customFormat="1" ht="15.75" x14ac:dyDescent="0.25">
      <c r="A75" s="68"/>
      <c r="B75" s="53" t="s">
        <v>113</v>
      </c>
      <c r="C75" s="67"/>
      <c r="G75" s="61"/>
      <c r="H75" s="66">
        <f>22616/8</f>
        <v>2827</v>
      </c>
      <c r="I75" s="66">
        <f>26*61</f>
        <v>1586</v>
      </c>
      <c r="J75" s="65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5"/>
    </row>
    <row r="76" spans="1:24" s="24" customFormat="1" ht="15.75" x14ac:dyDescent="0.25">
      <c r="A76" s="36">
        <v>80</v>
      </c>
      <c r="B76" s="64" t="s">
        <v>112</v>
      </c>
      <c r="C76" s="36"/>
      <c r="G76" s="62">
        <f t="shared" ref="G76:X76" si="6">+G73+G75</f>
        <v>307</v>
      </c>
      <c r="H76" s="62">
        <f t="shared" si="6"/>
        <v>2994</v>
      </c>
      <c r="I76" s="62">
        <f t="shared" si="6"/>
        <v>1768</v>
      </c>
      <c r="J76" s="62">
        <f t="shared" si="6"/>
        <v>186</v>
      </c>
      <c r="K76" s="62">
        <f t="shared" si="6"/>
        <v>22</v>
      </c>
      <c r="L76" s="62">
        <f t="shared" si="6"/>
        <v>1</v>
      </c>
      <c r="M76" s="63">
        <f t="shared" si="6"/>
        <v>23</v>
      </c>
      <c r="N76" s="63">
        <f t="shared" si="6"/>
        <v>4</v>
      </c>
      <c r="O76" s="63">
        <f t="shared" si="6"/>
        <v>4060</v>
      </c>
      <c r="P76" s="63">
        <f t="shared" si="6"/>
        <v>180</v>
      </c>
      <c r="Q76" s="62">
        <f t="shared" si="6"/>
        <v>0</v>
      </c>
      <c r="R76" s="62">
        <f t="shared" si="6"/>
        <v>4</v>
      </c>
      <c r="S76" s="62">
        <f t="shared" si="6"/>
        <v>27</v>
      </c>
      <c r="T76" s="62">
        <f t="shared" si="6"/>
        <v>29</v>
      </c>
      <c r="U76" s="63">
        <f t="shared" si="6"/>
        <v>220</v>
      </c>
      <c r="V76" s="62">
        <f t="shared" si="6"/>
        <v>4</v>
      </c>
      <c r="W76" s="62">
        <f t="shared" si="6"/>
        <v>12277</v>
      </c>
      <c r="X76" s="62">
        <f t="shared" si="6"/>
        <v>51549.4</v>
      </c>
    </row>
    <row r="77" spans="1:24" ht="15.75" x14ac:dyDescent="0.25">
      <c r="G77" s="59"/>
      <c r="H77" s="59"/>
      <c r="I77" s="59"/>
      <c r="J77" s="58"/>
      <c r="K77" s="59"/>
      <c r="L77" s="59"/>
      <c r="M77" s="59"/>
      <c r="N77" s="59"/>
      <c r="O77" s="61"/>
      <c r="P77" s="61"/>
      <c r="Q77" s="61"/>
      <c r="R77" s="60"/>
      <c r="S77" s="60"/>
      <c r="T77" s="60"/>
      <c r="U77" s="60"/>
      <c r="V77" s="59"/>
      <c r="W77" s="59"/>
      <c r="X77" s="58"/>
    </row>
    <row r="78" spans="1:24" ht="15.75" x14ac:dyDescent="0.25">
      <c r="G78" s="59"/>
      <c r="H78" s="59"/>
      <c r="I78" s="59"/>
      <c r="J78" s="58"/>
      <c r="K78" s="59"/>
      <c r="L78" s="59"/>
      <c r="M78" s="59"/>
      <c r="N78" s="59"/>
      <c r="O78" s="61"/>
      <c r="P78" s="61"/>
      <c r="Q78" s="61"/>
      <c r="R78" s="60"/>
      <c r="S78" s="60"/>
      <c r="T78" s="60"/>
      <c r="U78" s="60"/>
      <c r="V78" s="59"/>
      <c r="W78" s="59"/>
      <c r="X78" s="58"/>
    </row>
    <row r="79" spans="1:24" ht="15.75" x14ac:dyDescent="0.25">
      <c r="G79" s="59"/>
      <c r="H79" s="59"/>
      <c r="I79" s="59"/>
      <c r="J79" s="58"/>
      <c r="K79" s="59"/>
      <c r="L79" s="59"/>
      <c r="M79" s="59"/>
      <c r="N79" s="59"/>
      <c r="O79" s="61"/>
      <c r="P79" s="61"/>
      <c r="Q79" s="61"/>
      <c r="R79" s="60"/>
      <c r="S79" s="60"/>
      <c r="T79" s="60"/>
      <c r="U79" s="60"/>
      <c r="V79" s="59"/>
      <c r="W79" s="59"/>
      <c r="X79" s="58"/>
    </row>
    <row r="80" spans="1:24" ht="15.75" x14ac:dyDescent="0.25">
      <c r="G80" s="59"/>
      <c r="H80" s="59"/>
      <c r="I80" s="59"/>
      <c r="J80" s="58"/>
      <c r="K80" s="59"/>
      <c r="L80" s="59"/>
      <c r="M80" s="59"/>
      <c r="N80" s="59"/>
      <c r="O80" s="61"/>
      <c r="P80" s="61"/>
      <c r="Q80" s="61"/>
      <c r="R80" s="60"/>
      <c r="S80" s="60"/>
      <c r="T80" s="60"/>
      <c r="U80" s="60"/>
      <c r="V80" s="59"/>
      <c r="W80" s="59"/>
      <c r="X80" s="58"/>
    </row>
    <row r="81" spans="7:24" ht="15.75" x14ac:dyDescent="0.25">
      <c r="G81" s="59"/>
      <c r="H81" s="59"/>
      <c r="I81" s="59"/>
      <c r="J81" s="58"/>
      <c r="K81" s="59"/>
      <c r="L81" s="59"/>
      <c r="M81" s="59"/>
      <c r="N81" s="59"/>
      <c r="O81" s="61"/>
      <c r="P81" s="61"/>
      <c r="Q81" s="61"/>
      <c r="R81" s="60"/>
      <c r="S81" s="60"/>
      <c r="T81" s="60"/>
      <c r="U81" s="60"/>
      <c r="V81" s="59"/>
      <c r="W81" s="59"/>
      <c r="X81" s="58"/>
    </row>
    <row r="82" spans="7:24" ht="15.75" x14ac:dyDescent="0.25">
      <c r="G82" s="59"/>
      <c r="H82" s="59"/>
      <c r="I82" s="59"/>
      <c r="J82" s="58"/>
      <c r="K82" s="59"/>
      <c r="L82" s="59"/>
      <c r="M82" s="59"/>
      <c r="N82" s="59"/>
      <c r="O82" s="61"/>
      <c r="P82" s="61"/>
      <c r="Q82" s="61"/>
      <c r="R82" s="60"/>
      <c r="S82" s="60"/>
      <c r="T82" s="60"/>
      <c r="U82" s="60"/>
      <c r="V82" s="59"/>
      <c r="W82" s="59"/>
      <c r="X82" s="58"/>
    </row>
    <row r="83" spans="7:24" ht="15.75" x14ac:dyDescent="0.25">
      <c r="G83" s="59"/>
      <c r="H83" s="59"/>
      <c r="I83" s="59"/>
      <c r="J83" s="58"/>
      <c r="K83" s="59"/>
      <c r="L83" s="59"/>
      <c r="M83" s="59"/>
      <c r="N83" s="59"/>
      <c r="O83" s="61"/>
      <c r="P83" s="61"/>
      <c r="Q83" s="61"/>
      <c r="R83" s="60"/>
      <c r="S83" s="60"/>
      <c r="T83" s="60"/>
      <c r="U83" s="60"/>
      <c r="V83" s="59"/>
      <c r="W83" s="59"/>
      <c r="X83" s="58"/>
    </row>
    <row r="84" spans="7:24" ht="15.75" x14ac:dyDescent="0.25">
      <c r="G84" s="59"/>
      <c r="H84" s="59"/>
      <c r="I84" s="59"/>
      <c r="J84" s="58"/>
      <c r="K84" s="59"/>
      <c r="L84" s="59"/>
      <c r="M84" s="59"/>
      <c r="N84" s="59"/>
      <c r="O84" s="61"/>
      <c r="P84" s="61"/>
      <c r="Q84" s="61"/>
      <c r="R84" s="60"/>
      <c r="S84" s="60"/>
      <c r="T84" s="60"/>
      <c r="U84" s="60"/>
      <c r="V84" s="59"/>
      <c r="W84" s="59"/>
      <c r="X84" s="58"/>
    </row>
    <row r="85" spans="7:24" ht="15.75" x14ac:dyDescent="0.25">
      <c r="G85" s="59"/>
      <c r="H85" s="59"/>
      <c r="I85" s="59"/>
      <c r="J85" s="58"/>
      <c r="K85" s="59"/>
      <c r="L85" s="59"/>
      <c r="M85" s="59"/>
      <c r="N85" s="59"/>
      <c r="O85" s="61"/>
      <c r="P85" s="61"/>
      <c r="Q85" s="61"/>
      <c r="R85" s="60"/>
      <c r="S85" s="60"/>
      <c r="T85" s="60"/>
      <c r="U85" s="60"/>
      <c r="V85" s="59"/>
      <c r="W85" s="59"/>
      <c r="X85" s="58"/>
    </row>
    <row r="86" spans="7:24" ht="15.75" x14ac:dyDescent="0.25">
      <c r="G86" s="59"/>
      <c r="H86" s="59"/>
      <c r="I86" s="59"/>
      <c r="J86" s="58"/>
      <c r="K86" s="59"/>
      <c r="L86" s="59"/>
      <c r="M86" s="59"/>
      <c r="N86" s="59"/>
      <c r="O86" s="61"/>
      <c r="P86" s="61"/>
      <c r="Q86" s="61"/>
      <c r="R86" s="60"/>
      <c r="S86" s="60"/>
      <c r="T86" s="60"/>
      <c r="U86" s="60"/>
      <c r="V86" s="59"/>
      <c r="W86" s="59"/>
      <c r="X86" s="58"/>
    </row>
    <row r="87" spans="7:24" ht="15.75" x14ac:dyDescent="0.25">
      <c r="G87" s="59"/>
      <c r="H87" s="59"/>
      <c r="I87" s="59"/>
      <c r="J87" s="58"/>
      <c r="K87" s="59"/>
      <c r="L87" s="59"/>
      <c r="M87" s="59"/>
      <c r="N87" s="59"/>
      <c r="O87" s="61"/>
      <c r="P87" s="61"/>
      <c r="Q87" s="61"/>
      <c r="R87" s="60"/>
      <c r="S87" s="60"/>
      <c r="T87" s="60"/>
      <c r="U87" s="60"/>
      <c r="V87" s="59"/>
      <c r="W87" s="59"/>
      <c r="X87" s="58"/>
    </row>
    <row r="88" spans="7:24" ht="15.75" x14ac:dyDescent="0.25">
      <c r="G88" s="59"/>
      <c r="H88" s="59"/>
      <c r="I88" s="59"/>
      <c r="J88" s="58"/>
      <c r="K88" s="59"/>
      <c r="L88" s="59"/>
      <c r="M88" s="59"/>
      <c r="N88" s="59"/>
      <c r="O88" s="61"/>
      <c r="P88" s="61"/>
      <c r="Q88" s="61"/>
      <c r="R88" s="60"/>
      <c r="S88" s="60"/>
      <c r="T88" s="60"/>
      <c r="U88" s="60"/>
      <c r="V88" s="59"/>
      <c r="W88" s="59"/>
      <c r="X88" s="58"/>
    </row>
    <row r="89" spans="7:24" ht="15.75" x14ac:dyDescent="0.25">
      <c r="G89" s="59"/>
      <c r="H89" s="59"/>
      <c r="I89" s="59"/>
      <c r="J89" s="58"/>
      <c r="K89" s="59"/>
      <c r="L89" s="59"/>
      <c r="M89" s="59"/>
      <c r="N89" s="59"/>
      <c r="O89" s="61"/>
      <c r="P89" s="61"/>
      <c r="Q89" s="61"/>
      <c r="R89" s="60"/>
      <c r="S89" s="60"/>
      <c r="T89" s="60"/>
      <c r="U89" s="60"/>
      <c r="V89" s="59"/>
      <c r="W89" s="59"/>
      <c r="X89" s="58"/>
    </row>
    <row r="90" spans="7:24" ht="15.75" x14ac:dyDescent="0.25">
      <c r="G90" s="59"/>
      <c r="H90" s="59"/>
      <c r="I90" s="59"/>
      <c r="J90" s="58"/>
      <c r="K90" s="59"/>
      <c r="L90" s="59"/>
      <c r="M90" s="59"/>
      <c r="N90" s="59"/>
      <c r="O90" s="61"/>
      <c r="P90" s="61"/>
      <c r="Q90" s="61"/>
      <c r="R90" s="60"/>
      <c r="S90" s="60"/>
      <c r="T90" s="60"/>
      <c r="U90" s="60"/>
      <c r="V90" s="59"/>
      <c r="W90" s="59"/>
      <c r="X90" s="58"/>
    </row>
    <row r="91" spans="7:24" ht="15.75" x14ac:dyDescent="0.25">
      <c r="G91" s="59"/>
      <c r="H91" s="59"/>
      <c r="I91" s="59"/>
      <c r="J91" s="58"/>
      <c r="K91" s="59"/>
      <c r="L91" s="59"/>
      <c r="M91" s="59"/>
      <c r="N91" s="59"/>
      <c r="O91" s="61"/>
      <c r="P91" s="61"/>
      <c r="Q91" s="61"/>
      <c r="R91" s="60"/>
      <c r="S91" s="60"/>
      <c r="T91" s="60"/>
      <c r="U91" s="60"/>
      <c r="V91" s="59"/>
      <c r="W91" s="59"/>
      <c r="X91" s="58"/>
    </row>
    <row r="92" spans="7:24" ht="15.75" x14ac:dyDescent="0.25">
      <c r="G92" s="59"/>
      <c r="H92" s="59"/>
      <c r="I92" s="59"/>
      <c r="J92" s="58"/>
      <c r="K92" s="59"/>
      <c r="L92" s="59"/>
      <c r="M92" s="59"/>
      <c r="N92" s="59"/>
      <c r="O92" s="61"/>
      <c r="P92" s="61"/>
      <c r="Q92" s="61"/>
      <c r="R92" s="60"/>
      <c r="S92" s="60"/>
      <c r="T92" s="60"/>
      <c r="U92" s="60"/>
      <c r="V92" s="59"/>
      <c r="W92" s="59"/>
      <c r="X92" s="58"/>
    </row>
    <row r="93" spans="7:24" ht="15.75" x14ac:dyDescent="0.25">
      <c r="G93" s="59"/>
      <c r="H93" s="59"/>
      <c r="I93" s="59"/>
      <c r="J93" s="58"/>
      <c r="K93" s="59"/>
      <c r="L93" s="59"/>
      <c r="M93" s="59"/>
      <c r="N93" s="59"/>
      <c r="O93" s="61"/>
      <c r="P93" s="61"/>
      <c r="Q93" s="61"/>
      <c r="R93" s="60"/>
      <c r="S93" s="60"/>
      <c r="T93" s="60"/>
      <c r="U93" s="60"/>
      <c r="V93" s="59"/>
      <c r="W93" s="59"/>
      <c r="X93" s="58"/>
    </row>
    <row r="94" spans="7:24" ht="15.75" x14ac:dyDescent="0.25">
      <c r="G94" s="59"/>
      <c r="H94" s="59"/>
      <c r="I94" s="59"/>
      <c r="J94" s="58"/>
      <c r="K94" s="59"/>
      <c r="L94" s="59"/>
      <c r="M94" s="59"/>
      <c r="N94" s="59"/>
      <c r="O94" s="61"/>
      <c r="P94" s="61"/>
      <c r="Q94" s="61"/>
      <c r="R94" s="60"/>
      <c r="S94" s="60"/>
      <c r="T94" s="60"/>
      <c r="U94" s="60"/>
      <c r="V94" s="59"/>
      <c r="W94" s="59"/>
      <c r="X94" s="58"/>
    </row>
    <row r="95" spans="7:24" ht="15.75" x14ac:dyDescent="0.25">
      <c r="G95" s="59"/>
      <c r="H95" s="59"/>
      <c r="I95" s="59"/>
      <c r="J95" s="58"/>
      <c r="K95" s="59"/>
      <c r="L95" s="59"/>
      <c r="M95" s="59"/>
      <c r="N95" s="59"/>
      <c r="O95" s="61"/>
      <c r="P95" s="61"/>
      <c r="Q95" s="61"/>
      <c r="R95" s="60"/>
      <c r="S95" s="60"/>
      <c r="T95" s="60"/>
      <c r="U95" s="60"/>
      <c r="V95" s="59"/>
      <c r="W95" s="59"/>
      <c r="X95" s="58"/>
    </row>
    <row r="96" spans="7:24" ht="15.75" x14ac:dyDescent="0.25">
      <c r="G96" s="59"/>
      <c r="H96" s="59"/>
      <c r="I96" s="59"/>
      <c r="J96" s="58"/>
      <c r="K96" s="59"/>
      <c r="L96" s="59"/>
      <c r="M96" s="59"/>
      <c r="N96" s="59"/>
      <c r="O96" s="61"/>
      <c r="P96" s="61"/>
      <c r="Q96" s="61"/>
      <c r="R96" s="60"/>
      <c r="S96" s="60"/>
      <c r="T96" s="60"/>
      <c r="U96" s="60"/>
      <c r="V96" s="59"/>
      <c r="W96" s="59"/>
      <c r="X96" s="58"/>
    </row>
  </sheetData>
  <autoFilter ref="A2:W76" xr:uid="{00000000-0009-0000-0000-000000000000}"/>
  <mergeCells count="1">
    <mergeCell ref="C1:N1"/>
  </mergeCells>
  <pageMargins left="0.7" right="0.7" top="0.75" bottom="0.75" header="0.3" footer="0.3"/>
  <pageSetup scale="2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23385-C323-4B02-9BD2-3FB88882B84F}">
  <dimension ref="A1:X78"/>
  <sheetViews>
    <sheetView view="pageBreakPreview" zoomScale="60" zoomScaleNormal="100" workbookViewId="0">
      <pane xSplit="2" ySplit="2" topLeftCell="G53" activePane="bottomRight" state="frozen"/>
      <selection pane="topRight" activeCell="C1" sqref="C1"/>
      <selection pane="bottomLeft" activeCell="A4" sqref="A4"/>
      <selection pane="bottomRight" activeCell="U63" sqref="U63"/>
    </sheetView>
  </sheetViews>
  <sheetFormatPr baseColWidth="10" defaultRowHeight="15" x14ac:dyDescent="0.25"/>
  <cols>
    <col min="1" max="1" width="11.42578125" style="11"/>
    <col min="2" max="2" width="36.5703125" style="11" customWidth="1"/>
    <col min="3" max="16" width="11.42578125" style="11"/>
    <col min="17" max="17" width="11.42578125" style="86"/>
    <col min="18" max="16384" width="11.42578125" style="11"/>
  </cols>
  <sheetData>
    <row r="1" spans="1:24" x14ac:dyDescent="0.25">
      <c r="C1" s="193" t="s">
        <v>151</v>
      </c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4" ht="56.25" x14ac:dyDescent="0.2">
      <c r="A2" s="109" t="s">
        <v>0</v>
      </c>
      <c r="B2" s="108" t="s">
        <v>1</v>
      </c>
      <c r="C2" s="107" t="s">
        <v>2</v>
      </c>
      <c r="D2" s="106" t="s">
        <v>3</v>
      </c>
      <c r="E2" s="106" t="s">
        <v>4</v>
      </c>
      <c r="F2" s="106" t="s">
        <v>5</v>
      </c>
      <c r="G2" s="105" t="s">
        <v>6</v>
      </c>
      <c r="H2" s="100" t="s">
        <v>7</v>
      </c>
      <c r="I2" s="100" t="s">
        <v>8</v>
      </c>
      <c r="J2" s="100" t="s">
        <v>137</v>
      </c>
      <c r="K2" s="102" t="s">
        <v>10</v>
      </c>
      <c r="L2" s="102" t="s">
        <v>11</v>
      </c>
      <c r="M2" s="104" t="s">
        <v>12</v>
      </c>
      <c r="N2" s="104" t="s">
        <v>13</v>
      </c>
      <c r="O2" s="104" t="s">
        <v>136</v>
      </c>
      <c r="P2" s="104" t="s">
        <v>135</v>
      </c>
      <c r="Q2" s="103" t="s">
        <v>148</v>
      </c>
      <c r="R2" s="101" t="s">
        <v>17</v>
      </c>
      <c r="S2" s="101" t="s">
        <v>18</v>
      </c>
      <c r="T2" s="102" t="s">
        <v>20</v>
      </c>
      <c r="U2" s="101" t="s">
        <v>21</v>
      </c>
      <c r="V2" s="101" t="s">
        <v>134</v>
      </c>
      <c r="W2" s="100" t="s">
        <v>133</v>
      </c>
      <c r="X2" s="44" t="s">
        <v>111</v>
      </c>
    </row>
    <row r="3" spans="1:24" s="20" customFormat="1" ht="49.5" x14ac:dyDescent="0.25">
      <c r="A3" s="30">
        <v>1</v>
      </c>
      <c r="B3" s="19" t="s">
        <v>26</v>
      </c>
      <c r="C3" s="19" t="s">
        <v>27</v>
      </c>
      <c r="D3" s="19">
        <v>576</v>
      </c>
      <c r="E3" s="95" t="s">
        <v>28</v>
      </c>
      <c r="F3" s="95" t="s">
        <v>29</v>
      </c>
      <c r="G3" s="94">
        <f t="shared" ref="G3:G34" si="0">MAX(H3,I3,J3,K3,L3,M3,N3,R3,T3,U3,)</f>
        <v>15</v>
      </c>
      <c r="H3" s="19">
        <v>11</v>
      </c>
      <c r="I3" s="19">
        <v>11</v>
      </c>
      <c r="J3" s="19">
        <v>15</v>
      </c>
      <c r="K3" s="19"/>
      <c r="L3" s="19"/>
      <c r="M3" s="19">
        <v>6</v>
      </c>
      <c r="N3" s="19"/>
      <c r="O3" s="19">
        <v>365</v>
      </c>
      <c r="P3" s="19"/>
      <c r="Q3" s="93"/>
      <c r="R3" s="19">
        <v>2</v>
      </c>
      <c r="S3" s="19">
        <v>12</v>
      </c>
      <c r="T3" s="19">
        <v>1</v>
      </c>
      <c r="U3" s="19">
        <v>10</v>
      </c>
      <c r="V3" s="19">
        <v>9</v>
      </c>
      <c r="W3" s="19">
        <v>7</v>
      </c>
      <c r="X3" s="19"/>
    </row>
    <row r="4" spans="1:24" ht="49.5" x14ac:dyDescent="0.25">
      <c r="A4" s="27">
        <v>2</v>
      </c>
      <c r="B4" s="13" t="s">
        <v>30</v>
      </c>
      <c r="C4" s="13" t="s">
        <v>31</v>
      </c>
      <c r="D4" s="27">
        <f t="shared" ref="D4:D35" si="1">+G4*4</f>
        <v>8</v>
      </c>
      <c r="E4" s="54" t="s">
        <v>28</v>
      </c>
      <c r="F4" s="54" t="s">
        <v>29</v>
      </c>
      <c r="G4" s="79">
        <f t="shared" si="0"/>
        <v>2</v>
      </c>
      <c r="H4" s="13"/>
      <c r="I4" s="13"/>
      <c r="J4" s="13">
        <v>2</v>
      </c>
      <c r="K4" s="13"/>
      <c r="L4" s="13"/>
      <c r="M4" s="13"/>
      <c r="N4" s="13"/>
      <c r="O4" s="13"/>
      <c r="P4" s="13"/>
      <c r="Q4" s="96"/>
      <c r="R4" s="13"/>
      <c r="S4" s="13"/>
      <c r="T4" s="13"/>
      <c r="U4" s="13"/>
      <c r="V4" s="13"/>
      <c r="W4" s="13">
        <v>0.5</v>
      </c>
      <c r="X4" s="13"/>
    </row>
    <row r="5" spans="1:24" ht="49.5" x14ac:dyDescent="0.25">
      <c r="A5" s="27">
        <v>3</v>
      </c>
      <c r="B5" s="13" t="s">
        <v>32</v>
      </c>
      <c r="C5" s="13" t="s">
        <v>31</v>
      </c>
      <c r="D5" s="27">
        <f t="shared" si="1"/>
        <v>8</v>
      </c>
      <c r="E5" s="54" t="s">
        <v>28</v>
      </c>
      <c r="F5" s="54" t="s">
        <v>29</v>
      </c>
      <c r="G5" s="79">
        <f t="shared" si="0"/>
        <v>2</v>
      </c>
      <c r="H5" s="13"/>
      <c r="I5" s="13"/>
      <c r="J5" s="13">
        <v>2</v>
      </c>
      <c r="K5" s="13"/>
      <c r="L5" s="13"/>
      <c r="M5" s="13"/>
      <c r="N5" s="13"/>
      <c r="O5" s="13"/>
      <c r="P5" s="13"/>
      <c r="Q5" s="96"/>
      <c r="R5" s="13"/>
      <c r="S5" s="13"/>
      <c r="T5" s="13"/>
      <c r="U5" s="13"/>
      <c r="V5" s="13"/>
      <c r="W5" s="13">
        <v>0.5</v>
      </c>
      <c r="X5" s="13"/>
    </row>
    <row r="6" spans="1:24" s="20" customFormat="1" ht="49.5" x14ac:dyDescent="0.25">
      <c r="A6" s="30">
        <v>4</v>
      </c>
      <c r="B6" s="19" t="s">
        <v>33</v>
      </c>
      <c r="C6" s="19" t="s">
        <v>31</v>
      </c>
      <c r="D6" s="30">
        <f t="shared" si="1"/>
        <v>8</v>
      </c>
      <c r="E6" s="95" t="s">
        <v>28</v>
      </c>
      <c r="F6" s="95" t="s">
        <v>29</v>
      </c>
      <c r="G6" s="94">
        <f t="shared" si="0"/>
        <v>2</v>
      </c>
      <c r="H6" s="19"/>
      <c r="I6" s="19"/>
      <c r="J6" s="19">
        <v>2</v>
      </c>
      <c r="K6" s="19"/>
      <c r="L6" s="19"/>
      <c r="M6" s="19"/>
      <c r="N6" s="19"/>
      <c r="O6" s="19"/>
      <c r="P6" s="19"/>
      <c r="Q6" s="93"/>
      <c r="R6" s="19"/>
      <c r="S6" s="19"/>
      <c r="T6" s="19"/>
      <c r="U6" s="19">
        <v>1</v>
      </c>
      <c r="V6" s="19"/>
      <c r="W6" s="19">
        <v>1</v>
      </c>
      <c r="X6" s="19"/>
    </row>
    <row r="7" spans="1:24" ht="49.5" x14ac:dyDescent="0.25">
      <c r="A7" s="27">
        <v>5</v>
      </c>
      <c r="B7" s="13" t="s">
        <v>34</v>
      </c>
      <c r="C7" s="13" t="s">
        <v>27</v>
      </c>
      <c r="D7" s="27">
        <f t="shared" si="1"/>
        <v>4</v>
      </c>
      <c r="E7" s="54" t="s">
        <v>28</v>
      </c>
      <c r="F7" s="54" t="s">
        <v>29</v>
      </c>
      <c r="G7" s="79">
        <f t="shared" si="0"/>
        <v>1</v>
      </c>
      <c r="H7" s="13"/>
      <c r="I7" s="13"/>
      <c r="J7" s="13">
        <v>1</v>
      </c>
      <c r="K7" s="13"/>
      <c r="L7" s="13"/>
      <c r="M7" s="13"/>
      <c r="N7" s="13"/>
      <c r="O7" s="13"/>
      <c r="P7" s="13"/>
      <c r="Q7" s="96"/>
      <c r="R7" s="13"/>
      <c r="S7" s="13"/>
      <c r="T7" s="13"/>
      <c r="U7" s="13"/>
      <c r="V7" s="13"/>
      <c r="W7" s="13">
        <v>2</v>
      </c>
      <c r="X7" s="13"/>
    </row>
    <row r="8" spans="1:24" s="20" customFormat="1" ht="49.5" x14ac:dyDescent="0.25">
      <c r="A8" s="30">
        <v>6</v>
      </c>
      <c r="B8" s="19" t="s">
        <v>35</v>
      </c>
      <c r="C8" s="19" t="s">
        <v>27</v>
      </c>
      <c r="D8" s="30">
        <f t="shared" si="1"/>
        <v>12</v>
      </c>
      <c r="E8" s="95" t="s">
        <v>28</v>
      </c>
      <c r="F8" s="95" t="s">
        <v>29</v>
      </c>
      <c r="G8" s="94">
        <f t="shared" si="0"/>
        <v>3</v>
      </c>
      <c r="H8" s="19">
        <v>1</v>
      </c>
      <c r="I8" s="19"/>
      <c r="J8" s="19">
        <v>3</v>
      </c>
      <c r="K8" s="19">
        <v>1</v>
      </c>
      <c r="L8" s="19"/>
      <c r="M8" s="19"/>
      <c r="N8" s="19"/>
      <c r="O8" s="19"/>
      <c r="P8" s="19"/>
      <c r="Q8" s="93">
        <v>37948</v>
      </c>
      <c r="R8" s="19"/>
      <c r="S8" s="19">
        <v>2</v>
      </c>
      <c r="T8" s="19"/>
      <c r="U8" s="19"/>
      <c r="V8" s="19"/>
      <c r="W8" s="19">
        <v>2</v>
      </c>
      <c r="X8" s="19">
        <v>800</v>
      </c>
    </row>
    <row r="9" spans="1:24" s="20" customFormat="1" ht="49.5" x14ac:dyDescent="0.25">
      <c r="A9" s="30">
        <v>7</v>
      </c>
      <c r="B9" s="19" t="s">
        <v>132</v>
      </c>
      <c r="C9" s="19" t="s">
        <v>27</v>
      </c>
      <c r="D9" s="30">
        <f t="shared" si="1"/>
        <v>12</v>
      </c>
      <c r="E9" s="95" t="s">
        <v>28</v>
      </c>
      <c r="F9" s="95" t="s">
        <v>29</v>
      </c>
      <c r="G9" s="94">
        <f t="shared" si="0"/>
        <v>3</v>
      </c>
      <c r="H9" s="19">
        <v>3</v>
      </c>
      <c r="I9" s="19"/>
      <c r="J9" s="19">
        <v>3</v>
      </c>
      <c r="K9" s="19">
        <v>3</v>
      </c>
      <c r="L9" s="19"/>
      <c r="M9" s="19"/>
      <c r="N9" s="19"/>
      <c r="O9" s="19"/>
      <c r="P9" s="19"/>
      <c r="Q9" s="93"/>
      <c r="R9" s="19">
        <v>1</v>
      </c>
      <c r="S9" s="19"/>
      <c r="T9" s="19"/>
      <c r="U9" s="19">
        <v>3</v>
      </c>
      <c r="V9" s="19"/>
      <c r="W9" s="19">
        <v>0.5</v>
      </c>
      <c r="X9" s="19">
        <v>110</v>
      </c>
    </row>
    <row r="10" spans="1:24" s="20" customFormat="1" ht="49.5" x14ac:dyDescent="0.25">
      <c r="A10" s="30">
        <v>8</v>
      </c>
      <c r="B10" s="19" t="s">
        <v>37</v>
      </c>
      <c r="C10" s="19" t="s">
        <v>31</v>
      </c>
      <c r="D10" s="30">
        <f t="shared" si="1"/>
        <v>8</v>
      </c>
      <c r="E10" s="95" t="s">
        <v>28</v>
      </c>
      <c r="F10" s="95" t="s">
        <v>29</v>
      </c>
      <c r="G10" s="94">
        <f t="shared" si="0"/>
        <v>2</v>
      </c>
      <c r="H10" s="19"/>
      <c r="I10" s="19"/>
      <c r="J10" s="19">
        <v>2</v>
      </c>
      <c r="K10" s="19"/>
      <c r="L10" s="19"/>
      <c r="M10" s="19"/>
      <c r="N10" s="19"/>
      <c r="O10" s="19"/>
      <c r="P10" s="19"/>
      <c r="Q10" s="93"/>
      <c r="R10" s="19"/>
      <c r="S10" s="19"/>
      <c r="T10" s="19"/>
      <c r="U10" s="19">
        <v>2</v>
      </c>
      <c r="V10" s="19"/>
      <c r="W10" s="19">
        <v>0.5</v>
      </c>
      <c r="X10" s="19"/>
    </row>
    <row r="11" spans="1:24" s="20" customFormat="1" ht="49.5" x14ac:dyDescent="0.25">
      <c r="A11" s="30">
        <v>9</v>
      </c>
      <c r="B11" s="19" t="s">
        <v>110</v>
      </c>
      <c r="C11" s="19" t="s">
        <v>31</v>
      </c>
      <c r="D11" s="30">
        <f t="shared" si="1"/>
        <v>8</v>
      </c>
      <c r="E11" s="95" t="s">
        <v>28</v>
      </c>
      <c r="F11" s="95" t="s">
        <v>29</v>
      </c>
      <c r="G11" s="94">
        <f t="shared" si="0"/>
        <v>2</v>
      </c>
      <c r="H11" s="19"/>
      <c r="I11" s="19"/>
      <c r="J11" s="19">
        <v>2</v>
      </c>
      <c r="K11" s="19"/>
      <c r="L11" s="19"/>
      <c r="M11" s="19"/>
      <c r="N11" s="19"/>
      <c r="O11" s="19"/>
      <c r="P11" s="19"/>
      <c r="Q11" s="93"/>
      <c r="R11" s="19"/>
      <c r="S11" s="19"/>
      <c r="T11" s="19"/>
      <c r="U11" s="19">
        <v>1</v>
      </c>
      <c r="V11" s="19"/>
      <c r="W11" s="19">
        <v>0.5</v>
      </c>
      <c r="X11" s="19"/>
    </row>
    <row r="12" spans="1:24" s="20" customFormat="1" ht="49.5" x14ac:dyDescent="0.25">
      <c r="A12" s="30">
        <v>10</v>
      </c>
      <c r="B12" s="19" t="s">
        <v>38</v>
      </c>
      <c r="C12" s="19" t="s">
        <v>27</v>
      </c>
      <c r="D12" s="30">
        <f t="shared" si="1"/>
        <v>4</v>
      </c>
      <c r="E12" s="95" t="s">
        <v>28</v>
      </c>
      <c r="F12" s="95" t="s">
        <v>29</v>
      </c>
      <c r="G12" s="94">
        <f t="shared" si="0"/>
        <v>1</v>
      </c>
      <c r="H12" s="19"/>
      <c r="I12" s="19"/>
      <c r="J12" s="19">
        <v>1</v>
      </c>
      <c r="K12" s="19"/>
      <c r="L12" s="19"/>
      <c r="M12" s="19"/>
      <c r="N12" s="19"/>
      <c r="O12" s="19"/>
      <c r="P12" s="19"/>
      <c r="Q12" s="93">
        <v>3057</v>
      </c>
      <c r="R12" s="19"/>
      <c r="S12" s="19"/>
      <c r="T12" s="19"/>
      <c r="U12" s="19"/>
      <c r="V12" s="19"/>
      <c r="W12" s="19">
        <v>0.5</v>
      </c>
      <c r="X12" s="19"/>
    </row>
    <row r="13" spans="1:24" s="20" customFormat="1" ht="49.5" x14ac:dyDescent="0.25">
      <c r="A13" s="30">
        <v>11</v>
      </c>
      <c r="B13" s="19" t="s">
        <v>40</v>
      </c>
      <c r="C13" s="19" t="s">
        <v>31</v>
      </c>
      <c r="D13" s="30">
        <f t="shared" si="1"/>
        <v>28</v>
      </c>
      <c r="E13" s="95" t="s">
        <v>28</v>
      </c>
      <c r="F13" s="95" t="s">
        <v>29</v>
      </c>
      <c r="G13" s="94">
        <f t="shared" si="0"/>
        <v>7</v>
      </c>
      <c r="H13" s="19"/>
      <c r="I13" s="19"/>
      <c r="J13" s="19">
        <v>7</v>
      </c>
      <c r="K13" s="19"/>
      <c r="L13" s="19"/>
      <c r="M13" s="19"/>
      <c r="N13" s="19"/>
      <c r="O13" s="19"/>
      <c r="P13" s="19"/>
      <c r="Q13" s="93">
        <v>8000.8</v>
      </c>
      <c r="R13" s="19"/>
      <c r="S13" s="19"/>
      <c r="T13" s="19"/>
      <c r="U13" s="19">
        <v>4</v>
      </c>
      <c r="V13" s="19"/>
      <c r="W13" s="19">
        <v>6</v>
      </c>
      <c r="X13" s="19"/>
    </row>
    <row r="14" spans="1:24" s="20" customFormat="1" ht="49.5" x14ac:dyDescent="0.25">
      <c r="A14" s="30">
        <v>12</v>
      </c>
      <c r="B14" s="19" t="s">
        <v>41</v>
      </c>
      <c r="C14" s="19" t="s">
        <v>31</v>
      </c>
      <c r="D14" s="30">
        <f t="shared" si="1"/>
        <v>20</v>
      </c>
      <c r="E14" s="95" t="s">
        <v>28</v>
      </c>
      <c r="F14" s="95" t="s">
        <v>29</v>
      </c>
      <c r="G14" s="94">
        <f t="shared" si="0"/>
        <v>5</v>
      </c>
      <c r="H14" s="19"/>
      <c r="I14" s="19"/>
      <c r="J14" s="19">
        <v>5</v>
      </c>
      <c r="K14" s="19">
        <v>1</v>
      </c>
      <c r="L14" s="19"/>
      <c r="M14" s="19"/>
      <c r="N14" s="19"/>
      <c r="O14" s="19"/>
      <c r="P14" s="19"/>
      <c r="Q14" s="93">
        <v>4726.2</v>
      </c>
      <c r="R14" s="19"/>
      <c r="S14" s="19"/>
      <c r="T14" s="19"/>
      <c r="U14" s="19">
        <v>4</v>
      </c>
      <c r="V14" s="19"/>
      <c r="W14" s="19">
        <v>4</v>
      </c>
      <c r="X14" s="19">
        <v>800</v>
      </c>
    </row>
    <row r="15" spans="1:24" s="20" customFormat="1" ht="14.25" x14ac:dyDescent="0.2">
      <c r="A15" s="30">
        <v>13</v>
      </c>
      <c r="B15" s="98" t="s">
        <v>147</v>
      </c>
      <c r="C15" s="19" t="s">
        <v>27</v>
      </c>
      <c r="D15" s="30">
        <f t="shared" si="1"/>
        <v>0</v>
      </c>
      <c r="E15" s="95"/>
      <c r="F15" s="95"/>
      <c r="G15" s="94">
        <f t="shared" si="0"/>
        <v>0</v>
      </c>
      <c r="H15" s="19"/>
      <c r="I15" s="19"/>
      <c r="J15" s="19"/>
      <c r="K15" s="19"/>
      <c r="L15" s="19"/>
      <c r="M15" s="19"/>
      <c r="N15" s="19"/>
      <c r="O15" s="19"/>
      <c r="P15" s="19"/>
      <c r="Q15" s="99">
        <v>1078.5</v>
      </c>
      <c r="R15" s="19"/>
      <c r="S15" s="19"/>
      <c r="T15" s="19"/>
      <c r="U15" s="19"/>
      <c r="V15" s="19"/>
      <c r="W15" s="19"/>
      <c r="X15" s="19"/>
    </row>
    <row r="16" spans="1:24" ht="49.5" x14ac:dyDescent="0.25">
      <c r="A16" s="27">
        <v>14</v>
      </c>
      <c r="B16" s="13" t="s">
        <v>42</v>
      </c>
      <c r="C16" s="13" t="s">
        <v>27</v>
      </c>
      <c r="D16" s="27">
        <f t="shared" si="1"/>
        <v>4</v>
      </c>
      <c r="E16" s="54" t="s">
        <v>28</v>
      </c>
      <c r="F16" s="54" t="s">
        <v>29</v>
      </c>
      <c r="G16" s="79">
        <f t="shared" si="0"/>
        <v>1</v>
      </c>
      <c r="H16" s="13">
        <v>1</v>
      </c>
      <c r="I16" s="13"/>
      <c r="J16" s="13">
        <v>1</v>
      </c>
      <c r="K16" s="13"/>
      <c r="L16" s="13"/>
      <c r="M16" s="13"/>
      <c r="N16" s="13"/>
      <c r="O16" s="13"/>
      <c r="P16" s="13"/>
      <c r="Q16" s="96"/>
      <c r="R16" s="13"/>
      <c r="S16" s="13"/>
      <c r="T16" s="13"/>
      <c r="U16" s="13"/>
      <c r="V16" s="13"/>
      <c r="W16" s="13">
        <v>0.5</v>
      </c>
      <c r="X16" s="13"/>
    </row>
    <row r="17" spans="1:24" s="20" customFormat="1" ht="49.5" x14ac:dyDescent="0.25">
      <c r="A17" s="30">
        <v>15</v>
      </c>
      <c r="B17" s="19" t="s">
        <v>43</v>
      </c>
      <c r="C17" s="19" t="s">
        <v>27</v>
      </c>
      <c r="D17" s="30">
        <f t="shared" si="1"/>
        <v>8</v>
      </c>
      <c r="E17" s="95" t="s">
        <v>28</v>
      </c>
      <c r="F17" s="95" t="s">
        <v>29</v>
      </c>
      <c r="G17" s="94">
        <f t="shared" si="0"/>
        <v>2</v>
      </c>
      <c r="H17" s="19">
        <v>2</v>
      </c>
      <c r="I17" s="19">
        <v>2</v>
      </c>
      <c r="J17" s="19">
        <v>2</v>
      </c>
      <c r="K17" s="19">
        <v>1</v>
      </c>
      <c r="L17" s="19"/>
      <c r="M17" s="19"/>
      <c r="N17" s="19"/>
      <c r="O17" s="19"/>
      <c r="P17" s="19"/>
      <c r="Q17" s="93"/>
      <c r="R17" s="19"/>
      <c r="S17" s="19">
        <v>1</v>
      </c>
      <c r="T17" s="19"/>
      <c r="U17" s="19">
        <v>1</v>
      </c>
      <c r="V17" s="19">
        <v>2</v>
      </c>
      <c r="W17" s="19">
        <v>0.5</v>
      </c>
      <c r="X17" s="19">
        <v>25</v>
      </c>
    </row>
    <row r="18" spans="1:24" s="20" customFormat="1" ht="49.5" x14ac:dyDescent="0.25">
      <c r="A18" s="30">
        <v>16</v>
      </c>
      <c r="B18" s="19" t="s">
        <v>44</v>
      </c>
      <c r="C18" s="19" t="s">
        <v>27</v>
      </c>
      <c r="D18" s="30">
        <f t="shared" si="1"/>
        <v>4</v>
      </c>
      <c r="E18" s="95" t="s">
        <v>28</v>
      </c>
      <c r="F18" s="95" t="s">
        <v>29</v>
      </c>
      <c r="G18" s="94">
        <f t="shared" si="0"/>
        <v>1</v>
      </c>
      <c r="H18" s="19">
        <v>1</v>
      </c>
      <c r="I18" s="19">
        <v>1</v>
      </c>
      <c r="J18" s="19">
        <v>1</v>
      </c>
      <c r="K18" s="19"/>
      <c r="L18" s="19"/>
      <c r="M18" s="19">
        <v>1</v>
      </c>
      <c r="N18" s="19"/>
      <c r="O18" s="19">
        <v>30</v>
      </c>
      <c r="P18" s="19"/>
      <c r="Q18" s="93"/>
      <c r="R18" s="19"/>
      <c r="S18" s="19"/>
      <c r="T18" s="19"/>
      <c r="U18" s="19">
        <v>1</v>
      </c>
      <c r="V18" s="19">
        <v>1</v>
      </c>
      <c r="W18" s="19">
        <v>0.5</v>
      </c>
      <c r="X18" s="19"/>
    </row>
    <row r="19" spans="1:24" s="20" customFormat="1" ht="49.5" x14ac:dyDescent="0.25">
      <c r="A19" s="30">
        <v>17</v>
      </c>
      <c r="B19" s="19" t="s">
        <v>146</v>
      </c>
      <c r="C19" s="19" t="s">
        <v>31</v>
      </c>
      <c r="D19" s="30">
        <f t="shared" si="1"/>
        <v>4</v>
      </c>
      <c r="E19" s="95" t="s">
        <v>28</v>
      </c>
      <c r="F19" s="95" t="s">
        <v>29</v>
      </c>
      <c r="G19" s="94">
        <f t="shared" si="0"/>
        <v>1</v>
      </c>
      <c r="H19" s="19">
        <v>1</v>
      </c>
      <c r="I19" s="19"/>
      <c r="J19" s="19">
        <v>1</v>
      </c>
      <c r="K19" s="19"/>
      <c r="L19" s="19"/>
      <c r="M19" s="19"/>
      <c r="N19" s="19"/>
      <c r="O19" s="19"/>
      <c r="P19" s="19"/>
      <c r="Q19" s="93"/>
      <c r="R19" s="19"/>
      <c r="S19" s="19"/>
      <c r="T19" s="19"/>
      <c r="U19" s="19">
        <v>1</v>
      </c>
      <c r="V19" s="19"/>
      <c r="W19" s="19">
        <v>0.5</v>
      </c>
      <c r="X19" s="19"/>
    </row>
    <row r="20" spans="1:24" s="20" customFormat="1" ht="49.5" x14ac:dyDescent="0.25">
      <c r="A20" s="30">
        <v>18</v>
      </c>
      <c r="B20" s="19" t="s">
        <v>45</v>
      </c>
      <c r="C20" s="19" t="s">
        <v>31</v>
      </c>
      <c r="D20" s="30">
        <f t="shared" si="1"/>
        <v>12</v>
      </c>
      <c r="E20" s="95" t="s">
        <v>28</v>
      </c>
      <c r="F20" s="95" t="s">
        <v>29</v>
      </c>
      <c r="G20" s="94">
        <f t="shared" si="0"/>
        <v>3</v>
      </c>
      <c r="H20" s="19"/>
      <c r="I20" s="19"/>
      <c r="J20" s="19">
        <v>3</v>
      </c>
      <c r="K20" s="19"/>
      <c r="L20" s="19"/>
      <c r="M20" s="19"/>
      <c r="N20" s="19"/>
      <c r="O20" s="19"/>
      <c r="P20" s="19"/>
      <c r="Q20" s="93"/>
      <c r="R20" s="19"/>
      <c r="S20" s="19"/>
      <c r="T20" s="19"/>
      <c r="U20" s="19">
        <v>2</v>
      </c>
      <c r="V20" s="19"/>
      <c r="W20" s="19">
        <v>0.5</v>
      </c>
      <c r="X20" s="19"/>
    </row>
    <row r="21" spans="1:24" s="20" customFormat="1" ht="49.5" x14ac:dyDescent="0.25">
      <c r="A21" s="30">
        <v>19</v>
      </c>
      <c r="B21" s="19" t="s">
        <v>46</v>
      </c>
      <c r="C21" s="19" t="s">
        <v>31</v>
      </c>
      <c r="D21" s="30">
        <f t="shared" si="1"/>
        <v>12</v>
      </c>
      <c r="E21" s="95" t="s">
        <v>28</v>
      </c>
      <c r="F21" s="95" t="s">
        <v>29</v>
      </c>
      <c r="G21" s="94">
        <f t="shared" si="0"/>
        <v>3</v>
      </c>
      <c r="H21" s="19"/>
      <c r="I21" s="19"/>
      <c r="J21" s="19">
        <v>2</v>
      </c>
      <c r="K21" s="19">
        <v>1</v>
      </c>
      <c r="L21" s="19"/>
      <c r="M21" s="19"/>
      <c r="N21" s="19"/>
      <c r="O21" s="19"/>
      <c r="P21" s="19"/>
      <c r="Q21" s="93"/>
      <c r="R21" s="19"/>
      <c r="S21" s="19"/>
      <c r="T21" s="19"/>
      <c r="U21" s="19">
        <v>3</v>
      </c>
      <c r="V21" s="19"/>
      <c r="W21" s="19">
        <v>0.5</v>
      </c>
      <c r="X21" s="19">
        <v>1800</v>
      </c>
    </row>
    <row r="22" spans="1:24" s="20" customFormat="1" x14ac:dyDescent="0.25">
      <c r="A22" s="30">
        <v>20</v>
      </c>
      <c r="B22" s="98" t="s">
        <v>129</v>
      </c>
      <c r="C22" s="19" t="s">
        <v>27</v>
      </c>
      <c r="D22" s="30">
        <f t="shared" si="1"/>
        <v>0</v>
      </c>
      <c r="E22" s="95"/>
      <c r="F22" s="95"/>
      <c r="G22" s="94">
        <f t="shared" si="0"/>
        <v>0</v>
      </c>
      <c r="H22" s="19"/>
      <c r="I22" s="19"/>
      <c r="J22" s="19"/>
      <c r="K22" s="19"/>
      <c r="L22" s="19"/>
      <c r="M22" s="19"/>
      <c r="N22" s="19"/>
      <c r="O22" s="19"/>
      <c r="P22" s="19"/>
      <c r="Q22" s="93">
        <v>778</v>
      </c>
      <c r="R22" s="19"/>
      <c r="S22" s="19"/>
      <c r="T22" s="19"/>
      <c r="U22" s="19"/>
      <c r="V22" s="19"/>
      <c r="W22" s="19"/>
      <c r="X22" s="19"/>
    </row>
    <row r="23" spans="1:24" s="20" customFormat="1" ht="49.5" x14ac:dyDescent="0.25">
      <c r="A23" s="30">
        <v>21</v>
      </c>
      <c r="B23" s="19" t="s">
        <v>128</v>
      </c>
      <c r="C23" s="19" t="s">
        <v>27</v>
      </c>
      <c r="D23" s="30">
        <f t="shared" si="1"/>
        <v>8</v>
      </c>
      <c r="E23" s="95" t="s">
        <v>28</v>
      </c>
      <c r="F23" s="95" t="s">
        <v>29</v>
      </c>
      <c r="G23" s="94">
        <f t="shared" si="0"/>
        <v>2</v>
      </c>
      <c r="H23" s="19">
        <v>2</v>
      </c>
      <c r="I23" s="19"/>
      <c r="J23" s="19">
        <v>2</v>
      </c>
      <c r="K23" s="19">
        <v>1</v>
      </c>
      <c r="L23" s="19"/>
      <c r="M23" s="19"/>
      <c r="N23" s="19"/>
      <c r="O23" s="19"/>
      <c r="P23" s="19"/>
      <c r="Q23" s="93"/>
      <c r="R23" s="19">
        <v>1</v>
      </c>
      <c r="S23" s="19"/>
      <c r="T23" s="19"/>
      <c r="U23" s="19">
        <v>2</v>
      </c>
      <c r="V23" s="19">
        <v>1</v>
      </c>
      <c r="W23" s="19">
        <v>0.5</v>
      </c>
      <c r="X23" s="19">
        <v>40</v>
      </c>
    </row>
    <row r="24" spans="1:24" s="20" customFormat="1" ht="49.5" x14ac:dyDescent="0.25">
      <c r="A24" s="30">
        <v>22</v>
      </c>
      <c r="B24" s="19" t="s">
        <v>107</v>
      </c>
      <c r="C24" s="19" t="s">
        <v>27</v>
      </c>
      <c r="D24" s="30">
        <f t="shared" si="1"/>
        <v>4</v>
      </c>
      <c r="E24" s="95" t="s">
        <v>28</v>
      </c>
      <c r="F24" s="95" t="s">
        <v>29</v>
      </c>
      <c r="G24" s="94">
        <f t="shared" si="0"/>
        <v>1</v>
      </c>
      <c r="H24" s="19">
        <v>1</v>
      </c>
      <c r="I24" s="19"/>
      <c r="J24" s="19">
        <v>1</v>
      </c>
      <c r="K24" s="19"/>
      <c r="L24" s="19"/>
      <c r="M24" s="19"/>
      <c r="N24" s="19"/>
      <c r="O24" s="19"/>
      <c r="P24" s="19"/>
      <c r="Q24" s="93">
        <v>2442</v>
      </c>
      <c r="R24" s="19"/>
      <c r="S24" s="19"/>
      <c r="T24" s="19"/>
      <c r="U24" s="19"/>
      <c r="V24" s="19"/>
      <c r="W24" s="19">
        <v>0.5</v>
      </c>
      <c r="X24" s="19"/>
    </row>
    <row r="25" spans="1:24" s="20" customFormat="1" ht="49.5" x14ac:dyDescent="0.25">
      <c r="A25" s="30">
        <v>23</v>
      </c>
      <c r="B25" s="19" t="s">
        <v>106</v>
      </c>
      <c r="C25" s="19" t="s">
        <v>31</v>
      </c>
      <c r="D25" s="30">
        <f t="shared" si="1"/>
        <v>20</v>
      </c>
      <c r="E25" s="95" t="s">
        <v>28</v>
      </c>
      <c r="F25" s="95" t="s">
        <v>29</v>
      </c>
      <c r="G25" s="94">
        <f t="shared" si="0"/>
        <v>5</v>
      </c>
      <c r="H25" s="19">
        <v>1</v>
      </c>
      <c r="I25" s="19"/>
      <c r="J25" s="19">
        <v>5</v>
      </c>
      <c r="K25" s="19">
        <v>1</v>
      </c>
      <c r="L25" s="19"/>
      <c r="M25" s="19"/>
      <c r="N25" s="19"/>
      <c r="O25" s="19"/>
      <c r="P25" s="19"/>
      <c r="Q25" s="93"/>
      <c r="R25" s="19"/>
      <c r="S25" s="19"/>
      <c r="T25" s="19"/>
      <c r="U25" s="19">
        <v>4</v>
      </c>
      <c r="V25" s="19"/>
      <c r="W25" s="19">
        <v>2</v>
      </c>
      <c r="X25" s="19">
        <v>400</v>
      </c>
    </row>
    <row r="26" spans="1:24" s="20" customFormat="1" ht="49.5" x14ac:dyDescent="0.25">
      <c r="A26" s="30">
        <v>24</v>
      </c>
      <c r="B26" s="19" t="s">
        <v>127</v>
      </c>
      <c r="C26" s="19" t="s">
        <v>27</v>
      </c>
      <c r="D26" s="30">
        <f t="shared" si="1"/>
        <v>4</v>
      </c>
      <c r="E26" s="95" t="s">
        <v>28</v>
      </c>
      <c r="F26" s="95" t="s">
        <v>29</v>
      </c>
      <c r="G26" s="94">
        <f t="shared" si="0"/>
        <v>1</v>
      </c>
      <c r="H26" s="19">
        <v>1</v>
      </c>
      <c r="I26" s="19">
        <v>1</v>
      </c>
      <c r="J26" s="19">
        <v>1</v>
      </c>
      <c r="K26" s="19"/>
      <c r="L26" s="19"/>
      <c r="M26" s="19"/>
      <c r="N26" s="19"/>
      <c r="O26" s="19"/>
      <c r="P26" s="19"/>
      <c r="Q26" s="93"/>
      <c r="R26" s="19"/>
      <c r="S26" s="19">
        <v>1</v>
      </c>
      <c r="T26" s="19"/>
      <c r="U26" s="19">
        <v>1</v>
      </c>
      <c r="V26" s="19"/>
      <c r="W26" s="19">
        <v>0.5</v>
      </c>
      <c r="X26" s="19"/>
    </row>
    <row r="27" spans="1:24" s="20" customFormat="1" x14ac:dyDescent="0.25">
      <c r="A27" s="30">
        <v>25</v>
      </c>
      <c r="B27" s="98" t="s">
        <v>145</v>
      </c>
      <c r="C27" s="19" t="s">
        <v>27</v>
      </c>
      <c r="D27" s="30">
        <f t="shared" si="1"/>
        <v>0</v>
      </c>
      <c r="E27" s="95"/>
      <c r="F27" s="95"/>
      <c r="G27" s="94">
        <f t="shared" si="0"/>
        <v>0</v>
      </c>
      <c r="H27" s="19"/>
      <c r="I27" s="19"/>
      <c r="J27" s="19"/>
      <c r="K27" s="19"/>
      <c r="L27" s="19"/>
      <c r="M27" s="19"/>
      <c r="N27" s="19"/>
      <c r="O27" s="19"/>
      <c r="P27" s="19"/>
      <c r="Q27" s="93">
        <v>1171.0999999999999</v>
      </c>
      <c r="R27" s="19"/>
      <c r="S27" s="19"/>
      <c r="T27" s="19"/>
      <c r="U27" s="19"/>
      <c r="V27" s="19"/>
      <c r="W27" s="19"/>
      <c r="X27" s="19"/>
    </row>
    <row r="28" spans="1:24" s="20" customFormat="1" x14ac:dyDescent="0.25">
      <c r="A28" s="30">
        <v>26</v>
      </c>
      <c r="B28" s="98" t="s">
        <v>104</v>
      </c>
      <c r="C28" s="19" t="s">
        <v>27</v>
      </c>
      <c r="D28" s="30">
        <f t="shared" si="1"/>
        <v>0</v>
      </c>
      <c r="E28" s="95"/>
      <c r="F28" s="95"/>
      <c r="G28" s="94">
        <f t="shared" si="0"/>
        <v>0</v>
      </c>
      <c r="H28" s="19"/>
      <c r="I28" s="19"/>
      <c r="J28" s="19"/>
      <c r="K28" s="19"/>
      <c r="L28" s="19"/>
      <c r="M28" s="19"/>
      <c r="N28" s="19"/>
      <c r="O28" s="19"/>
      <c r="P28" s="19"/>
      <c r="Q28" s="93">
        <v>2015.6</v>
      </c>
      <c r="R28" s="19"/>
      <c r="S28" s="19"/>
      <c r="T28" s="19"/>
      <c r="U28" s="19"/>
      <c r="V28" s="19"/>
      <c r="W28" s="19"/>
      <c r="X28" s="19"/>
    </row>
    <row r="29" spans="1:24" s="20" customFormat="1" ht="49.5" x14ac:dyDescent="0.25">
      <c r="A29" s="30">
        <v>27</v>
      </c>
      <c r="B29" s="19" t="s">
        <v>47</v>
      </c>
      <c r="C29" s="19" t="s">
        <v>31</v>
      </c>
      <c r="D29" s="30">
        <f t="shared" si="1"/>
        <v>12</v>
      </c>
      <c r="E29" s="95" t="s">
        <v>28</v>
      </c>
      <c r="F29" s="95" t="s">
        <v>29</v>
      </c>
      <c r="G29" s="94">
        <f t="shared" si="0"/>
        <v>3</v>
      </c>
      <c r="H29" s="19"/>
      <c r="I29" s="19"/>
      <c r="J29" s="19">
        <v>3</v>
      </c>
      <c r="K29" s="19"/>
      <c r="L29" s="19"/>
      <c r="M29" s="19"/>
      <c r="N29" s="19"/>
      <c r="O29" s="19"/>
      <c r="P29" s="19"/>
      <c r="Q29" s="93">
        <v>847.7</v>
      </c>
      <c r="R29" s="19"/>
      <c r="S29" s="19"/>
      <c r="T29" s="19"/>
      <c r="U29" s="19"/>
      <c r="V29" s="19"/>
      <c r="W29" s="19">
        <v>0.5</v>
      </c>
      <c r="X29" s="19"/>
    </row>
    <row r="30" spans="1:24" s="20" customFormat="1" ht="49.5" x14ac:dyDescent="0.25">
      <c r="A30" s="30">
        <v>28</v>
      </c>
      <c r="B30" s="19" t="s">
        <v>103</v>
      </c>
      <c r="C30" s="19" t="s">
        <v>31</v>
      </c>
      <c r="D30" s="30">
        <f t="shared" si="1"/>
        <v>8</v>
      </c>
      <c r="E30" s="95" t="s">
        <v>28</v>
      </c>
      <c r="F30" s="95" t="s">
        <v>29</v>
      </c>
      <c r="G30" s="94">
        <f t="shared" si="0"/>
        <v>2</v>
      </c>
      <c r="H30" s="19"/>
      <c r="I30" s="19"/>
      <c r="J30" s="19">
        <v>1</v>
      </c>
      <c r="K30" s="19"/>
      <c r="L30" s="19"/>
      <c r="M30" s="19"/>
      <c r="N30" s="19"/>
      <c r="O30" s="19"/>
      <c r="P30" s="19"/>
      <c r="Q30" s="93"/>
      <c r="R30" s="19"/>
      <c r="S30" s="19"/>
      <c r="T30" s="19">
        <v>1</v>
      </c>
      <c r="U30" s="19">
        <v>2</v>
      </c>
      <c r="V30" s="19"/>
      <c r="W30" s="19">
        <v>0.5</v>
      </c>
      <c r="X30" s="19"/>
    </row>
    <row r="31" spans="1:24" s="20" customFormat="1" ht="49.5" x14ac:dyDescent="0.25">
      <c r="A31" s="30">
        <v>29</v>
      </c>
      <c r="B31" s="19" t="s">
        <v>51</v>
      </c>
      <c r="C31" s="19" t="s">
        <v>31</v>
      </c>
      <c r="D31" s="30">
        <f t="shared" si="1"/>
        <v>24</v>
      </c>
      <c r="E31" s="95" t="s">
        <v>28</v>
      </c>
      <c r="F31" s="95" t="s">
        <v>29</v>
      </c>
      <c r="G31" s="94">
        <f t="shared" si="0"/>
        <v>6</v>
      </c>
      <c r="H31" s="19">
        <v>1</v>
      </c>
      <c r="I31" s="19"/>
      <c r="J31" s="19">
        <v>6</v>
      </c>
      <c r="K31" s="19">
        <v>1</v>
      </c>
      <c r="L31" s="19"/>
      <c r="M31" s="19"/>
      <c r="N31" s="19"/>
      <c r="O31" s="19"/>
      <c r="P31" s="19"/>
      <c r="Q31" s="93"/>
      <c r="R31" s="19"/>
      <c r="S31" s="19"/>
      <c r="T31" s="19"/>
      <c r="U31" s="19">
        <v>3</v>
      </c>
      <c r="V31" s="19"/>
      <c r="W31" s="19">
        <v>4</v>
      </c>
      <c r="X31" s="19">
        <v>600</v>
      </c>
    </row>
    <row r="32" spans="1:24" s="20" customFormat="1" x14ac:dyDescent="0.25">
      <c r="A32" s="30">
        <v>30</v>
      </c>
      <c r="B32" s="19" t="s">
        <v>50</v>
      </c>
      <c r="C32" s="19" t="s">
        <v>27</v>
      </c>
      <c r="D32" s="30">
        <f t="shared" si="1"/>
        <v>0</v>
      </c>
      <c r="E32" s="95"/>
      <c r="F32" s="95"/>
      <c r="G32" s="94">
        <f t="shared" si="0"/>
        <v>0</v>
      </c>
      <c r="H32" s="19"/>
      <c r="I32" s="19"/>
      <c r="J32" s="19"/>
      <c r="K32" s="19"/>
      <c r="L32" s="19"/>
      <c r="M32" s="19"/>
      <c r="N32" s="19"/>
      <c r="O32" s="19"/>
      <c r="P32" s="19"/>
      <c r="Q32" s="93">
        <v>1035</v>
      </c>
      <c r="R32" s="19"/>
      <c r="S32" s="19"/>
      <c r="T32" s="19"/>
      <c r="U32" s="19"/>
      <c r="V32" s="19"/>
      <c r="W32" s="19"/>
      <c r="X32" s="19"/>
    </row>
    <row r="33" spans="1:24" s="20" customFormat="1" ht="49.5" x14ac:dyDescent="0.25">
      <c r="A33" s="30">
        <v>31</v>
      </c>
      <c r="B33" s="19" t="s">
        <v>52</v>
      </c>
      <c r="C33" s="19" t="s">
        <v>31</v>
      </c>
      <c r="D33" s="30">
        <f t="shared" si="1"/>
        <v>4</v>
      </c>
      <c r="E33" s="95" t="s">
        <v>28</v>
      </c>
      <c r="F33" s="95" t="s">
        <v>29</v>
      </c>
      <c r="G33" s="94">
        <f t="shared" si="0"/>
        <v>1</v>
      </c>
      <c r="H33" s="19"/>
      <c r="I33" s="19"/>
      <c r="J33" s="19">
        <v>1</v>
      </c>
      <c r="K33" s="19"/>
      <c r="L33" s="19"/>
      <c r="M33" s="19"/>
      <c r="N33" s="19"/>
      <c r="O33" s="19"/>
      <c r="P33" s="19"/>
      <c r="Q33" s="93"/>
      <c r="R33" s="19"/>
      <c r="S33" s="19"/>
      <c r="T33" s="19"/>
      <c r="U33" s="19">
        <v>1</v>
      </c>
      <c r="V33" s="19"/>
      <c r="W33" s="19">
        <v>0.5</v>
      </c>
      <c r="X33" s="19"/>
    </row>
    <row r="34" spans="1:24" s="20" customFormat="1" ht="49.5" x14ac:dyDescent="0.25">
      <c r="A34" s="30">
        <v>32</v>
      </c>
      <c r="B34" s="19" t="s">
        <v>102</v>
      </c>
      <c r="C34" s="19" t="s">
        <v>31</v>
      </c>
      <c r="D34" s="30">
        <f t="shared" si="1"/>
        <v>8</v>
      </c>
      <c r="E34" s="95" t="s">
        <v>28</v>
      </c>
      <c r="F34" s="95" t="s">
        <v>29</v>
      </c>
      <c r="G34" s="94">
        <f t="shared" si="0"/>
        <v>2</v>
      </c>
      <c r="H34" s="19"/>
      <c r="I34" s="19"/>
      <c r="J34" s="19">
        <v>2</v>
      </c>
      <c r="K34" s="19"/>
      <c r="L34" s="19"/>
      <c r="M34" s="19"/>
      <c r="N34" s="19"/>
      <c r="O34" s="19"/>
      <c r="P34" s="19"/>
      <c r="Q34" s="93"/>
      <c r="R34" s="19"/>
      <c r="S34" s="19"/>
      <c r="T34" s="19"/>
      <c r="U34" s="19">
        <v>1</v>
      </c>
      <c r="V34" s="19"/>
      <c r="W34" s="19">
        <v>0.5</v>
      </c>
      <c r="X34" s="19"/>
    </row>
    <row r="35" spans="1:24" s="20" customFormat="1" ht="49.5" x14ac:dyDescent="0.2">
      <c r="A35" s="30">
        <v>33</v>
      </c>
      <c r="B35" s="19" t="s">
        <v>54</v>
      </c>
      <c r="C35" s="19" t="s">
        <v>31</v>
      </c>
      <c r="D35" s="30">
        <f t="shared" si="1"/>
        <v>8</v>
      </c>
      <c r="E35" s="95" t="s">
        <v>28</v>
      </c>
      <c r="F35" s="95" t="s">
        <v>29</v>
      </c>
      <c r="G35" s="94">
        <f t="shared" ref="G35:G66" si="2">MAX(H35,I35,J35,K35,L35,M35,N35,R35,T35,U35,)</f>
        <v>2</v>
      </c>
      <c r="H35" s="19"/>
      <c r="I35" s="19"/>
      <c r="J35" s="19">
        <v>2</v>
      </c>
      <c r="K35" s="19"/>
      <c r="L35" s="19"/>
      <c r="M35" s="19"/>
      <c r="N35" s="19"/>
      <c r="O35" s="19"/>
      <c r="P35" s="19"/>
      <c r="Q35" s="97">
        <v>4840</v>
      </c>
      <c r="R35" s="19"/>
      <c r="S35" s="19"/>
      <c r="T35" s="19"/>
      <c r="U35" s="19">
        <v>1</v>
      </c>
      <c r="V35" s="19"/>
      <c r="W35" s="19">
        <v>0.5</v>
      </c>
      <c r="X35" s="19"/>
    </row>
    <row r="36" spans="1:24" s="20" customFormat="1" ht="49.5" x14ac:dyDescent="0.25">
      <c r="A36" s="30">
        <v>34</v>
      </c>
      <c r="B36" s="19" t="s">
        <v>55</v>
      </c>
      <c r="C36" s="19" t="s">
        <v>31</v>
      </c>
      <c r="D36" s="30">
        <f t="shared" ref="D36:D69" si="3">+G36*4</f>
        <v>16</v>
      </c>
      <c r="E36" s="95" t="s">
        <v>28</v>
      </c>
      <c r="F36" s="95" t="s">
        <v>29</v>
      </c>
      <c r="G36" s="94">
        <f t="shared" si="2"/>
        <v>4</v>
      </c>
      <c r="H36" s="19"/>
      <c r="I36" s="19"/>
      <c r="J36" s="19">
        <v>4</v>
      </c>
      <c r="K36" s="19"/>
      <c r="L36" s="19"/>
      <c r="M36" s="19"/>
      <c r="N36" s="19"/>
      <c r="O36" s="19"/>
      <c r="P36" s="19"/>
      <c r="Q36" s="93">
        <v>4692</v>
      </c>
      <c r="R36" s="19"/>
      <c r="S36" s="19"/>
      <c r="T36" s="19"/>
      <c r="U36" s="19">
        <v>1</v>
      </c>
      <c r="V36" s="19"/>
      <c r="W36" s="19">
        <v>5</v>
      </c>
      <c r="X36" s="19"/>
    </row>
    <row r="37" spans="1:24" s="20" customFormat="1" ht="49.5" x14ac:dyDescent="0.25">
      <c r="A37" s="30">
        <v>35</v>
      </c>
      <c r="B37" s="19" t="s">
        <v>56</v>
      </c>
      <c r="C37" s="19" t="s">
        <v>31</v>
      </c>
      <c r="D37" s="30">
        <f t="shared" si="3"/>
        <v>8</v>
      </c>
      <c r="E37" s="95" t="s">
        <v>28</v>
      </c>
      <c r="F37" s="95" t="s">
        <v>29</v>
      </c>
      <c r="G37" s="94">
        <f t="shared" si="2"/>
        <v>2</v>
      </c>
      <c r="H37" s="19"/>
      <c r="I37" s="19"/>
      <c r="J37" s="19">
        <v>1</v>
      </c>
      <c r="K37" s="19"/>
      <c r="L37" s="19"/>
      <c r="M37" s="19"/>
      <c r="N37" s="19"/>
      <c r="O37" s="19"/>
      <c r="P37" s="19"/>
      <c r="Q37" s="93">
        <v>1683</v>
      </c>
      <c r="R37" s="19"/>
      <c r="S37" s="19"/>
      <c r="T37" s="19"/>
      <c r="U37" s="19">
        <v>2</v>
      </c>
      <c r="V37" s="19"/>
      <c r="W37" s="19">
        <v>0.5</v>
      </c>
      <c r="X37" s="19"/>
    </row>
    <row r="38" spans="1:24" s="20" customFormat="1" ht="49.5" x14ac:dyDescent="0.25">
      <c r="A38" s="30">
        <v>36</v>
      </c>
      <c r="B38" s="19" t="s">
        <v>57</v>
      </c>
      <c r="C38" s="19" t="s">
        <v>31</v>
      </c>
      <c r="D38" s="30">
        <f t="shared" si="3"/>
        <v>16</v>
      </c>
      <c r="E38" s="95" t="s">
        <v>28</v>
      </c>
      <c r="F38" s="95" t="s">
        <v>29</v>
      </c>
      <c r="G38" s="94">
        <f t="shared" si="2"/>
        <v>4</v>
      </c>
      <c r="H38" s="19"/>
      <c r="I38" s="19"/>
      <c r="J38" s="19">
        <v>4</v>
      </c>
      <c r="K38" s="19"/>
      <c r="L38" s="19"/>
      <c r="M38" s="19"/>
      <c r="N38" s="19"/>
      <c r="O38" s="19"/>
      <c r="P38" s="19"/>
      <c r="Q38" s="93"/>
      <c r="R38" s="19"/>
      <c r="S38" s="19"/>
      <c r="T38" s="19"/>
      <c r="U38" s="19">
        <v>3</v>
      </c>
      <c r="V38" s="19"/>
      <c r="W38" s="19">
        <v>2</v>
      </c>
      <c r="X38" s="19"/>
    </row>
    <row r="39" spans="1:24" ht="49.5" x14ac:dyDescent="0.25">
      <c r="A39" s="27">
        <v>37</v>
      </c>
      <c r="B39" s="13" t="s">
        <v>58</v>
      </c>
      <c r="C39" s="13" t="s">
        <v>27</v>
      </c>
      <c r="D39" s="27">
        <f t="shared" si="3"/>
        <v>4</v>
      </c>
      <c r="E39" s="54" t="s">
        <v>28</v>
      </c>
      <c r="F39" s="54" t="s">
        <v>29</v>
      </c>
      <c r="G39" s="79">
        <f t="shared" si="2"/>
        <v>1</v>
      </c>
      <c r="H39" s="13"/>
      <c r="I39" s="13"/>
      <c r="J39" s="13">
        <v>1</v>
      </c>
      <c r="K39" s="13"/>
      <c r="L39" s="13"/>
      <c r="M39" s="13"/>
      <c r="N39" s="13"/>
      <c r="O39" s="13"/>
      <c r="P39" s="13"/>
      <c r="Q39" s="96"/>
      <c r="R39" s="13"/>
      <c r="S39" s="13"/>
      <c r="T39" s="13"/>
      <c r="U39" s="13"/>
      <c r="V39" s="13"/>
      <c r="W39" s="13">
        <v>0.5</v>
      </c>
      <c r="X39" s="13"/>
    </row>
    <row r="40" spans="1:24" ht="49.5" x14ac:dyDescent="0.25">
      <c r="A40" s="27">
        <v>38</v>
      </c>
      <c r="B40" s="13" t="s">
        <v>62</v>
      </c>
      <c r="C40" s="13" t="s">
        <v>27</v>
      </c>
      <c r="D40" s="27">
        <f t="shared" si="3"/>
        <v>4</v>
      </c>
      <c r="E40" s="54" t="s">
        <v>28</v>
      </c>
      <c r="F40" s="54" t="s">
        <v>29</v>
      </c>
      <c r="G40" s="79">
        <f t="shared" si="2"/>
        <v>1</v>
      </c>
      <c r="H40" s="13">
        <v>1</v>
      </c>
      <c r="I40" s="13"/>
      <c r="J40" s="13">
        <v>1</v>
      </c>
      <c r="K40" s="13"/>
      <c r="L40" s="13"/>
      <c r="M40" s="13"/>
      <c r="N40" s="13"/>
      <c r="O40" s="13"/>
      <c r="P40" s="13"/>
      <c r="Q40" s="96"/>
      <c r="R40" s="13"/>
      <c r="S40" s="13"/>
      <c r="T40" s="13"/>
      <c r="U40" s="13"/>
      <c r="V40" s="13"/>
      <c r="W40" s="13">
        <v>0.5</v>
      </c>
      <c r="X40" s="13"/>
    </row>
    <row r="41" spans="1:24" s="20" customFormat="1" ht="49.5" x14ac:dyDescent="0.25">
      <c r="A41" s="30">
        <v>39</v>
      </c>
      <c r="B41" s="19" t="s">
        <v>63</v>
      </c>
      <c r="C41" s="19" t="s">
        <v>27</v>
      </c>
      <c r="D41" s="30">
        <f t="shared" si="3"/>
        <v>8</v>
      </c>
      <c r="E41" s="95" t="s">
        <v>28</v>
      </c>
      <c r="F41" s="95" t="s">
        <v>29</v>
      </c>
      <c r="G41" s="94">
        <f t="shared" si="2"/>
        <v>2</v>
      </c>
      <c r="H41" s="19">
        <v>2</v>
      </c>
      <c r="I41" s="19">
        <v>1</v>
      </c>
      <c r="J41" s="19">
        <v>2</v>
      </c>
      <c r="K41" s="19"/>
      <c r="L41" s="19"/>
      <c r="M41" s="19"/>
      <c r="N41" s="19"/>
      <c r="O41" s="19"/>
      <c r="P41" s="19"/>
      <c r="Q41" s="93"/>
      <c r="R41" s="19"/>
      <c r="S41" s="19"/>
      <c r="T41" s="19"/>
      <c r="U41" s="19">
        <v>2</v>
      </c>
      <c r="V41" s="19"/>
      <c r="W41" s="19">
        <v>0.5</v>
      </c>
      <c r="X41" s="19"/>
    </row>
    <row r="42" spans="1:24" s="20" customFormat="1" ht="49.5" x14ac:dyDescent="0.25">
      <c r="A42" s="30">
        <v>40</v>
      </c>
      <c r="B42" s="19" t="s">
        <v>64</v>
      </c>
      <c r="C42" s="19" t="s">
        <v>27</v>
      </c>
      <c r="D42" s="30">
        <f t="shared" si="3"/>
        <v>4</v>
      </c>
      <c r="E42" s="95" t="s">
        <v>28</v>
      </c>
      <c r="F42" s="95" t="s">
        <v>29</v>
      </c>
      <c r="G42" s="94">
        <f t="shared" si="2"/>
        <v>1</v>
      </c>
      <c r="H42" s="19"/>
      <c r="I42" s="19"/>
      <c r="J42" s="19">
        <v>1</v>
      </c>
      <c r="K42" s="19"/>
      <c r="L42" s="19"/>
      <c r="M42" s="19"/>
      <c r="N42" s="19"/>
      <c r="O42" s="19"/>
      <c r="P42" s="19"/>
      <c r="Q42" s="93">
        <v>461</v>
      </c>
      <c r="R42" s="19"/>
      <c r="S42" s="19"/>
      <c r="T42" s="19"/>
      <c r="U42" s="19"/>
      <c r="V42" s="19"/>
      <c r="W42" s="19">
        <v>0.5</v>
      </c>
      <c r="X42" s="19"/>
    </row>
    <row r="43" spans="1:24" s="20" customFormat="1" ht="49.5" x14ac:dyDescent="0.25">
      <c r="A43" s="30">
        <v>41</v>
      </c>
      <c r="B43" s="19" t="s">
        <v>65</v>
      </c>
      <c r="C43" s="19" t="s">
        <v>31</v>
      </c>
      <c r="D43" s="30">
        <f t="shared" si="3"/>
        <v>20</v>
      </c>
      <c r="E43" s="95" t="s">
        <v>28</v>
      </c>
      <c r="F43" s="95" t="s">
        <v>29</v>
      </c>
      <c r="G43" s="94">
        <f t="shared" si="2"/>
        <v>5</v>
      </c>
      <c r="H43" s="19"/>
      <c r="I43" s="19"/>
      <c r="J43" s="19">
        <v>5</v>
      </c>
      <c r="K43" s="19"/>
      <c r="L43" s="19"/>
      <c r="M43" s="19"/>
      <c r="N43" s="19"/>
      <c r="O43" s="19"/>
      <c r="P43" s="19"/>
      <c r="Q43" s="93">
        <v>13205</v>
      </c>
      <c r="R43" s="19"/>
      <c r="S43" s="19"/>
      <c r="T43" s="19"/>
      <c r="U43" s="19">
        <v>4</v>
      </c>
      <c r="V43" s="19">
        <v>1</v>
      </c>
      <c r="W43" s="19">
        <v>4</v>
      </c>
      <c r="X43" s="19"/>
    </row>
    <row r="44" spans="1:24" s="20" customFormat="1" ht="49.5" x14ac:dyDescent="0.25">
      <c r="A44" s="30">
        <v>42</v>
      </c>
      <c r="B44" s="19" t="s">
        <v>66</v>
      </c>
      <c r="C44" s="19" t="s">
        <v>31</v>
      </c>
      <c r="D44" s="30">
        <f t="shared" si="3"/>
        <v>12</v>
      </c>
      <c r="E44" s="95" t="s">
        <v>28</v>
      </c>
      <c r="F44" s="95" t="s">
        <v>29</v>
      </c>
      <c r="G44" s="94">
        <f t="shared" si="2"/>
        <v>3</v>
      </c>
      <c r="H44" s="19"/>
      <c r="I44" s="19"/>
      <c r="J44" s="19">
        <v>3</v>
      </c>
      <c r="K44" s="19"/>
      <c r="L44" s="19"/>
      <c r="M44" s="19"/>
      <c r="N44" s="19"/>
      <c r="O44" s="19"/>
      <c r="P44" s="19"/>
      <c r="Q44" s="93"/>
      <c r="R44" s="19"/>
      <c r="S44" s="19"/>
      <c r="T44" s="19"/>
      <c r="U44" s="19">
        <v>3</v>
      </c>
      <c r="V44" s="19"/>
      <c r="W44" s="19">
        <v>0.5</v>
      </c>
      <c r="X44" s="19"/>
    </row>
    <row r="45" spans="1:24" s="20" customFormat="1" ht="49.5" x14ac:dyDescent="0.25">
      <c r="A45" s="30">
        <v>43</v>
      </c>
      <c r="B45" s="19" t="s">
        <v>144</v>
      </c>
      <c r="C45" s="19" t="s">
        <v>31</v>
      </c>
      <c r="D45" s="30">
        <f t="shared" si="3"/>
        <v>12</v>
      </c>
      <c r="E45" s="95" t="s">
        <v>28</v>
      </c>
      <c r="F45" s="95" t="s">
        <v>29</v>
      </c>
      <c r="G45" s="94">
        <f t="shared" si="2"/>
        <v>3</v>
      </c>
      <c r="H45" s="19"/>
      <c r="I45" s="19"/>
      <c r="J45" s="19">
        <v>3</v>
      </c>
      <c r="K45" s="19"/>
      <c r="L45" s="19"/>
      <c r="M45" s="19"/>
      <c r="N45" s="19"/>
      <c r="O45" s="19"/>
      <c r="P45" s="19"/>
      <c r="Q45" s="93"/>
      <c r="R45" s="19"/>
      <c r="S45" s="19"/>
      <c r="T45" s="19"/>
      <c r="U45" s="19">
        <v>2</v>
      </c>
      <c r="V45" s="19"/>
      <c r="W45" s="19">
        <v>0.5</v>
      </c>
      <c r="X45" s="19"/>
    </row>
    <row r="46" spans="1:24" s="20" customFormat="1" x14ac:dyDescent="0.25">
      <c r="A46" s="30">
        <v>44</v>
      </c>
      <c r="B46" s="19" t="s">
        <v>123</v>
      </c>
      <c r="C46" s="19" t="s">
        <v>27</v>
      </c>
      <c r="D46" s="30">
        <f t="shared" si="3"/>
        <v>0</v>
      </c>
      <c r="E46" s="95"/>
      <c r="F46" s="95"/>
      <c r="G46" s="94">
        <f t="shared" si="2"/>
        <v>0</v>
      </c>
      <c r="H46" s="19"/>
      <c r="I46" s="19"/>
      <c r="J46" s="19"/>
      <c r="K46" s="19"/>
      <c r="L46" s="19"/>
      <c r="M46" s="19"/>
      <c r="N46" s="19"/>
      <c r="O46" s="19"/>
      <c r="P46" s="19"/>
      <c r="Q46" s="93">
        <v>1139.8</v>
      </c>
      <c r="R46" s="19"/>
      <c r="S46" s="19"/>
      <c r="T46" s="19"/>
      <c r="U46" s="19"/>
      <c r="V46" s="19"/>
      <c r="W46" s="19"/>
      <c r="X46" s="19"/>
    </row>
    <row r="47" spans="1:24" s="20" customFormat="1" ht="49.5" x14ac:dyDescent="0.25">
      <c r="A47" s="30">
        <v>45</v>
      </c>
      <c r="B47" s="19" t="s">
        <v>67</v>
      </c>
      <c r="C47" s="19" t="s">
        <v>31</v>
      </c>
      <c r="D47" s="30">
        <f t="shared" si="3"/>
        <v>8</v>
      </c>
      <c r="E47" s="95" t="s">
        <v>28</v>
      </c>
      <c r="F47" s="95" t="s">
        <v>29</v>
      </c>
      <c r="G47" s="94">
        <f t="shared" si="2"/>
        <v>2</v>
      </c>
      <c r="H47" s="19"/>
      <c r="I47" s="19"/>
      <c r="J47" s="19">
        <v>2</v>
      </c>
      <c r="K47" s="19"/>
      <c r="L47" s="19"/>
      <c r="M47" s="19"/>
      <c r="N47" s="19"/>
      <c r="O47" s="19"/>
      <c r="P47" s="19"/>
      <c r="Q47" s="93">
        <v>4158.8</v>
      </c>
      <c r="R47" s="19"/>
      <c r="S47" s="19"/>
      <c r="T47" s="19"/>
      <c r="U47" s="19">
        <v>2</v>
      </c>
      <c r="V47" s="19"/>
      <c r="W47" s="19">
        <v>0.5</v>
      </c>
      <c r="X47" s="19"/>
    </row>
    <row r="48" spans="1:24" s="20" customFormat="1" ht="49.5" x14ac:dyDescent="0.25">
      <c r="A48" s="30">
        <v>46</v>
      </c>
      <c r="B48" s="19" t="s">
        <v>68</v>
      </c>
      <c r="C48" s="19" t="s">
        <v>31</v>
      </c>
      <c r="D48" s="30">
        <f t="shared" si="3"/>
        <v>8</v>
      </c>
      <c r="E48" s="95" t="s">
        <v>28</v>
      </c>
      <c r="F48" s="95" t="s">
        <v>29</v>
      </c>
      <c r="G48" s="94">
        <f t="shared" si="2"/>
        <v>2</v>
      </c>
      <c r="H48" s="19"/>
      <c r="I48" s="19"/>
      <c r="J48" s="19">
        <v>2</v>
      </c>
      <c r="K48" s="19"/>
      <c r="L48" s="19"/>
      <c r="M48" s="19"/>
      <c r="N48" s="19"/>
      <c r="O48" s="19"/>
      <c r="P48" s="19"/>
      <c r="Q48" s="93"/>
      <c r="R48" s="19"/>
      <c r="S48" s="19"/>
      <c r="T48" s="19"/>
      <c r="U48" s="19">
        <v>1</v>
      </c>
      <c r="V48" s="19"/>
      <c r="W48" s="19">
        <v>0.5</v>
      </c>
      <c r="X48" s="19"/>
    </row>
    <row r="49" spans="1:24" s="20" customFormat="1" ht="49.5" x14ac:dyDescent="0.25">
      <c r="A49" s="30">
        <v>47</v>
      </c>
      <c r="B49" s="19" t="s">
        <v>69</v>
      </c>
      <c r="C49" s="19" t="s">
        <v>27</v>
      </c>
      <c r="D49" s="30">
        <f t="shared" si="3"/>
        <v>8</v>
      </c>
      <c r="E49" s="95" t="s">
        <v>28</v>
      </c>
      <c r="F49" s="95" t="s">
        <v>29</v>
      </c>
      <c r="G49" s="94">
        <f t="shared" si="2"/>
        <v>2</v>
      </c>
      <c r="H49" s="19"/>
      <c r="I49" s="19"/>
      <c r="J49" s="19">
        <v>2</v>
      </c>
      <c r="K49" s="19"/>
      <c r="L49" s="19"/>
      <c r="M49" s="19"/>
      <c r="N49" s="19"/>
      <c r="O49" s="19"/>
      <c r="P49" s="19"/>
      <c r="Q49" s="93">
        <v>10163</v>
      </c>
      <c r="R49" s="19"/>
      <c r="S49" s="19"/>
      <c r="T49" s="19"/>
      <c r="U49" s="19"/>
      <c r="V49" s="19"/>
      <c r="W49" s="19">
        <v>0.5</v>
      </c>
      <c r="X49" s="19"/>
    </row>
    <row r="50" spans="1:24" s="20" customFormat="1" ht="49.5" x14ac:dyDescent="0.25">
      <c r="A50" s="30">
        <v>48</v>
      </c>
      <c r="B50" s="19" t="s">
        <v>70</v>
      </c>
      <c r="C50" s="19" t="s">
        <v>27</v>
      </c>
      <c r="D50" s="30">
        <f t="shared" si="3"/>
        <v>4</v>
      </c>
      <c r="E50" s="95" t="s">
        <v>28</v>
      </c>
      <c r="F50" s="95" t="s">
        <v>29</v>
      </c>
      <c r="G50" s="94">
        <f t="shared" si="2"/>
        <v>1</v>
      </c>
      <c r="H50" s="19">
        <v>1</v>
      </c>
      <c r="I50" s="19"/>
      <c r="J50" s="19">
        <v>1</v>
      </c>
      <c r="K50" s="19">
        <v>1</v>
      </c>
      <c r="L50" s="19"/>
      <c r="M50" s="19"/>
      <c r="N50" s="19"/>
      <c r="O50" s="19"/>
      <c r="P50" s="19"/>
      <c r="Q50" s="93"/>
      <c r="R50" s="19"/>
      <c r="S50" s="19"/>
      <c r="T50" s="19"/>
      <c r="U50" s="19">
        <v>1</v>
      </c>
      <c r="V50" s="19"/>
      <c r="W50" s="19">
        <v>0.5</v>
      </c>
      <c r="X50" s="19">
        <v>800</v>
      </c>
    </row>
    <row r="51" spans="1:24" s="20" customFormat="1" ht="49.5" x14ac:dyDescent="0.25">
      <c r="A51" s="30">
        <v>49</v>
      </c>
      <c r="B51" s="19" t="s">
        <v>71</v>
      </c>
      <c r="C51" s="19" t="s">
        <v>27</v>
      </c>
      <c r="D51" s="30">
        <f t="shared" si="3"/>
        <v>4</v>
      </c>
      <c r="E51" s="95" t="s">
        <v>28</v>
      </c>
      <c r="F51" s="95" t="s">
        <v>29</v>
      </c>
      <c r="G51" s="94">
        <f t="shared" si="2"/>
        <v>1</v>
      </c>
      <c r="H51" s="19">
        <v>1</v>
      </c>
      <c r="I51" s="19"/>
      <c r="J51" s="19">
        <v>1</v>
      </c>
      <c r="K51" s="19"/>
      <c r="L51" s="19"/>
      <c r="M51" s="19"/>
      <c r="N51" s="19"/>
      <c r="O51" s="19"/>
      <c r="P51" s="19"/>
      <c r="Q51" s="93">
        <v>700</v>
      </c>
      <c r="R51" s="19"/>
      <c r="S51" s="19"/>
      <c r="T51" s="19"/>
      <c r="U51" s="19"/>
      <c r="V51" s="19"/>
      <c r="W51" s="19">
        <v>0.5</v>
      </c>
      <c r="X51" s="19"/>
    </row>
    <row r="52" spans="1:24" s="20" customFormat="1" ht="49.5" x14ac:dyDescent="0.25">
      <c r="A52" s="30">
        <v>50</v>
      </c>
      <c r="B52" s="19" t="s">
        <v>72</v>
      </c>
      <c r="C52" s="19" t="s">
        <v>31</v>
      </c>
      <c r="D52" s="30">
        <f t="shared" si="3"/>
        <v>4</v>
      </c>
      <c r="E52" s="95" t="s">
        <v>28</v>
      </c>
      <c r="F52" s="95" t="s">
        <v>29</v>
      </c>
      <c r="G52" s="94">
        <f t="shared" si="2"/>
        <v>1</v>
      </c>
      <c r="H52" s="19"/>
      <c r="I52" s="19"/>
      <c r="J52" s="19">
        <v>1</v>
      </c>
      <c r="K52" s="19"/>
      <c r="L52" s="19"/>
      <c r="M52" s="19"/>
      <c r="N52" s="19"/>
      <c r="O52" s="19"/>
      <c r="P52" s="19"/>
      <c r="Q52" s="93"/>
      <c r="R52" s="19"/>
      <c r="S52" s="19"/>
      <c r="T52" s="19"/>
      <c r="U52" s="19">
        <v>1</v>
      </c>
      <c r="V52" s="19"/>
      <c r="W52" s="19">
        <v>0.5</v>
      </c>
      <c r="X52" s="19"/>
    </row>
    <row r="53" spans="1:24" s="20" customFormat="1" ht="49.5" x14ac:dyDescent="0.25">
      <c r="A53" s="30">
        <v>51</v>
      </c>
      <c r="B53" s="19" t="s">
        <v>73</v>
      </c>
      <c r="C53" s="19" t="s">
        <v>31</v>
      </c>
      <c r="D53" s="30">
        <f t="shared" si="3"/>
        <v>8</v>
      </c>
      <c r="E53" s="95" t="s">
        <v>28</v>
      </c>
      <c r="F53" s="95" t="s">
        <v>29</v>
      </c>
      <c r="G53" s="94">
        <f t="shared" si="2"/>
        <v>2</v>
      </c>
      <c r="H53" s="19"/>
      <c r="I53" s="19"/>
      <c r="J53" s="19">
        <v>2</v>
      </c>
      <c r="K53" s="19"/>
      <c r="L53" s="19"/>
      <c r="M53" s="19"/>
      <c r="N53" s="19">
        <v>1</v>
      </c>
      <c r="O53" s="19"/>
      <c r="P53" s="19">
        <v>25</v>
      </c>
      <c r="Q53" s="93">
        <v>5908</v>
      </c>
      <c r="R53" s="19"/>
      <c r="S53" s="19"/>
      <c r="T53" s="19"/>
      <c r="U53" s="19">
        <v>2</v>
      </c>
      <c r="V53" s="19">
        <v>1</v>
      </c>
      <c r="W53" s="19">
        <v>2.5</v>
      </c>
      <c r="X53" s="19"/>
    </row>
    <row r="54" spans="1:24" s="20" customFormat="1" ht="49.5" x14ac:dyDescent="0.25">
      <c r="A54" s="30">
        <v>52</v>
      </c>
      <c r="B54" s="19" t="s">
        <v>75</v>
      </c>
      <c r="C54" s="19" t="s">
        <v>31</v>
      </c>
      <c r="D54" s="30">
        <f t="shared" si="3"/>
        <v>20</v>
      </c>
      <c r="E54" s="95" t="s">
        <v>28</v>
      </c>
      <c r="F54" s="95" t="s">
        <v>29</v>
      </c>
      <c r="G54" s="94">
        <f t="shared" si="2"/>
        <v>5</v>
      </c>
      <c r="H54" s="19"/>
      <c r="I54" s="19"/>
      <c r="J54" s="19">
        <v>5</v>
      </c>
      <c r="K54" s="19">
        <v>1</v>
      </c>
      <c r="L54" s="19"/>
      <c r="M54" s="19"/>
      <c r="N54" s="19"/>
      <c r="O54" s="19"/>
      <c r="P54" s="19"/>
      <c r="Q54" s="93"/>
      <c r="R54" s="19"/>
      <c r="S54" s="19"/>
      <c r="T54" s="19"/>
      <c r="U54" s="19">
        <v>2</v>
      </c>
      <c r="V54" s="19"/>
      <c r="W54" s="19">
        <v>3</v>
      </c>
      <c r="X54" s="19">
        <v>400</v>
      </c>
    </row>
    <row r="55" spans="1:24" s="20" customFormat="1" x14ac:dyDescent="0.25">
      <c r="A55" s="30">
        <v>53</v>
      </c>
      <c r="B55" s="19" t="s">
        <v>143</v>
      </c>
      <c r="C55" s="19" t="s">
        <v>27</v>
      </c>
      <c r="D55" s="30">
        <f t="shared" si="3"/>
        <v>12</v>
      </c>
      <c r="E55" s="95"/>
      <c r="F55" s="95"/>
      <c r="G55" s="94">
        <f t="shared" si="2"/>
        <v>3</v>
      </c>
      <c r="H55" s="19">
        <v>3</v>
      </c>
      <c r="I55" s="19"/>
      <c r="J55" s="19"/>
      <c r="K55" s="19"/>
      <c r="L55" s="19"/>
      <c r="M55" s="19"/>
      <c r="N55" s="19"/>
      <c r="O55" s="19"/>
      <c r="P55" s="19"/>
      <c r="Q55" s="93">
        <v>3091.15</v>
      </c>
      <c r="R55" s="19"/>
      <c r="S55" s="19"/>
      <c r="T55" s="19"/>
      <c r="U55" s="19"/>
      <c r="V55" s="19"/>
      <c r="W55" s="19"/>
      <c r="X55" s="19"/>
    </row>
    <row r="56" spans="1:24" s="20" customFormat="1" x14ac:dyDescent="0.25">
      <c r="A56" s="30">
        <v>54</v>
      </c>
      <c r="B56" s="19" t="s">
        <v>142</v>
      </c>
      <c r="C56" s="19" t="s">
        <v>27</v>
      </c>
      <c r="D56" s="30">
        <f t="shared" si="3"/>
        <v>8</v>
      </c>
      <c r="E56" s="95"/>
      <c r="F56" s="95"/>
      <c r="G56" s="94">
        <f t="shared" si="2"/>
        <v>2</v>
      </c>
      <c r="H56" s="19">
        <v>2</v>
      </c>
      <c r="I56" s="19"/>
      <c r="J56" s="19"/>
      <c r="K56" s="19"/>
      <c r="L56" s="19"/>
      <c r="M56" s="19"/>
      <c r="N56" s="19"/>
      <c r="O56" s="19"/>
      <c r="P56" s="19"/>
      <c r="Q56" s="93">
        <v>8460</v>
      </c>
      <c r="R56" s="19"/>
      <c r="S56" s="19"/>
      <c r="T56" s="19"/>
      <c r="U56" s="19"/>
      <c r="V56" s="19"/>
      <c r="W56" s="19"/>
      <c r="X56" s="19"/>
    </row>
    <row r="57" spans="1:24" s="20" customFormat="1" x14ac:dyDescent="0.25">
      <c r="A57" s="30">
        <v>55</v>
      </c>
      <c r="B57" s="19" t="s">
        <v>99</v>
      </c>
      <c r="C57" s="19" t="s">
        <v>27</v>
      </c>
      <c r="D57" s="30">
        <f t="shared" si="3"/>
        <v>4</v>
      </c>
      <c r="E57" s="95"/>
      <c r="F57" s="95"/>
      <c r="G57" s="94">
        <f t="shared" si="2"/>
        <v>1</v>
      </c>
      <c r="H57" s="19">
        <v>1</v>
      </c>
      <c r="I57" s="19"/>
      <c r="J57" s="19"/>
      <c r="K57" s="19"/>
      <c r="L57" s="19"/>
      <c r="M57" s="19"/>
      <c r="N57" s="19"/>
      <c r="O57" s="19"/>
      <c r="P57" s="19"/>
      <c r="Q57" s="93">
        <v>798</v>
      </c>
      <c r="R57" s="19"/>
      <c r="S57" s="19"/>
      <c r="T57" s="19"/>
      <c r="U57" s="19"/>
      <c r="V57" s="19"/>
      <c r="W57" s="19"/>
      <c r="X57" s="19"/>
    </row>
    <row r="58" spans="1:24" s="20" customFormat="1" ht="49.5" x14ac:dyDescent="0.25">
      <c r="A58" s="30">
        <v>56</v>
      </c>
      <c r="B58" s="19" t="s">
        <v>76</v>
      </c>
      <c r="C58" s="19" t="s">
        <v>31</v>
      </c>
      <c r="D58" s="30">
        <f t="shared" si="3"/>
        <v>12</v>
      </c>
      <c r="E58" s="95" t="s">
        <v>28</v>
      </c>
      <c r="F58" s="95" t="s">
        <v>29</v>
      </c>
      <c r="G58" s="94">
        <f t="shared" si="2"/>
        <v>3</v>
      </c>
      <c r="H58" s="19"/>
      <c r="I58" s="19"/>
      <c r="J58" s="19">
        <v>3</v>
      </c>
      <c r="K58" s="19"/>
      <c r="L58" s="19"/>
      <c r="M58" s="19"/>
      <c r="N58" s="19"/>
      <c r="O58" s="19"/>
      <c r="P58" s="19"/>
      <c r="Q58" s="93"/>
      <c r="R58" s="19"/>
      <c r="S58" s="19"/>
      <c r="T58" s="19"/>
      <c r="U58" s="19">
        <v>1</v>
      </c>
      <c r="V58" s="19"/>
      <c r="W58" s="19">
        <v>0.5</v>
      </c>
      <c r="X58" s="19"/>
    </row>
    <row r="59" spans="1:24" s="20" customFormat="1" ht="49.5" x14ac:dyDescent="0.25">
      <c r="A59" s="30">
        <v>57</v>
      </c>
      <c r="B59" s="19" t="s">
        <v>77</v>
      </c>
      <c r="C59" s="19" t="s">
        <v>27</v>
      </c>
      <c r="D59" s="30">
        <f t="shared" si="3"/>
        <v>4</v>
      </c>
      <c r="E59" s="95" t="s">
        <v>28</v>
      </c>
      <c r="F59" s="95" t="s">
        <v>29</v>
      </c>
      <c r="G59" s="94">
        <f t="shared" si="2"/>
        <v>1</v>
      </c>
      <c r="H59" s="19">
        <v>1</v>
      </c>
      <c r="I59" s="19">
        <v>1</v>
      </c>
      <c r="J59" s="19">
        <v>1</v>
      </c>
      <c r="K59" s="19"/>
      <c r="L59" s="19"/>
      <c r="M59" s="19"/>
      <c r="N59" s="19"/>
      <c r="O59" s="19">
        <v>20</v>
      </c>
      <c r="P59" s="19"/>
      <c r="Q59" s="93"/>
      <c r="R59" s="19"/>
      <c r="S59" s="19"/>
      <c r="T59" s="19">
        <v>1</v>
      </c>
      <c r="U59" s="19">
        <v>1</v>
      </c>
      <c r="V59" s="19"/>
      <c r="W59" s="19">
        <v>0.5</v>
      </c>
      <c r="X59" s="19"/>
    </row>
    <row r="60" spans="1:24" s="20" customFormat="1" ht="49.5" x14ac:dyDescent="0.25">
      <c r="A60" s="30">
        <v>58</v>
      </c>
      <c r="B60" s="19" t="s">
        <v>120</v>
      </c>
      <c r="C60" s="19" t="s">
        <v>31</v>
      </c>
      <c r="D60" s="30">
        <f t="shared" si="3"/>
        <v>12</v>
      </c>
      <c r="E60" s="95" t="s">
        <v>28</v>
      </c>
      <c r="F60" s="95" t="s">
        <v>29</v>
      </c>
      <c r="G60" s="94">
        <f t="shared" si="2"/>
        <v>3</v>
      </c>
      <c r="H60" s="19"/>
      <c r="I60" s="19"/>
      <c r="J60" s="19">
        <v>3</v>
      </c>
      <c r="K60" s="19"/>
      <c r="L60" s="19"/>
      <c r="M60" s="19"/>
      <c r="N60" s="19"/>
      <c r="O60" s="19"/>
      <c r="P60" s="19"/>
      <c r="Q60" s="93">
        <v>7480</v>
      </c>
      <c r="R60" s="19"/>
      <c r="S60" s="19"/>
      <c r="T60" s="19">
        <v>1</v>
      </c>
      <c r="U60" s="19">
        <v>1</v>
      </c>
      <c r="V60" s="19"/>
      <c r="W60" s="19">
        <v>0.5</v>
      </c>
      <c r="X60" s="19"/>
    </row>
    <row r="61" spans="1:24" s="20" customFormat="1" ht="49.5" x14ac:dyDescent="0.25">
      <c r="A61" s="30">
        <v>59</v>
      </c>
      <c r="B61" s="19" t="s">
        <v>78</v>
      </c>
      <c r="C61" s="19" t="s">
        <v>31</v>
      </c>
      <c r="D61" s="30">
        <f t="shared" si="3"/>
        <v>4</v>
      </c>
      <c r="E61" s="95" t="s">
        <v>28</v>
      </c>
      <c r="F61" s="95" t="s">
        <v>29</v>
      </c>
      <c r="G61" s="94">
        <f t="shared" si="2"/>
        <v>1</v>
      </c>
      <c r="H61" s="19"/>
      <c r="I61" s="19"/>
      <c r="J61" s="19">
        <v>1</v>
      </c>
      <c r="K61" s="19"/>
      <c r="L61" s="19"/>
      <c r="M61" s="19"/>
      <c r="N61" s="19"/>
      <c r="O61" s="19"/>
      <c r="P61" s="19"/>
      <c r="Q61" s="93">
        <v>2168</v>
      </c>
      <c r="R61" s="19"/>
      <c r="S61" s="19"/>
      <c r="T61" s="19"/>
      <c r="U61" s="19">
        <v>1</v>
      </c>
      <c r="V61" s="19"/>
      <c r="W61" s="19">
        <v>0.5</v>
      </c>
      <c r="X61" s="19"/>
    </row>
    <row r="62" spans="1:24" ht="49.5" x14ac:dyDescent="0.25">
      <c r="A62" s="27">
        <v>60</v>
      </c>
      <c r="B62" s="13" t="s">
        <v>98</v>
      </c>
      <c r="C62" s="13" t="s">
        <v>31</v>
      </c>
      <c r="D62" s="27">
        <f t="shared" si="3"/>
        <v>4</v>
      </c>
      <c r="E62" s="54" t="s">
        <v>28</v>
      </c>
      <c r="F62" s="54" t="s">
        <v>29</v>
      </c>
      <c r="G62" s="79">
        <f t="shared" si="2"/>
        <v>1</v>
      </c>
      <c r="H62" s="13"/>
      <c r="I62" s="13"/>
      <c r="J62" s="13">
        <v>1</v>
      </c>
      <c r="K62" s="13"/>
      <c r="L62" s="13"/>
      <c r="M62" s="13"/>
      <c r="N62" s="13"/>
      <c r="O62" s="13"/>
      <c r="P62" s="13"/>
      <c r="Q62" s="96"/>
      <c r="R62" s="13"/>
      <c r="S62" s="13"/>
      <c r="T62" s="13"/>
      <c r="U62" s="13"/>
      <c r="V62" s="13"/>
      <c r="W62" s="13">
        <v>0.5</v>
      </c>
      <c r="X62" s="13"/>
    </row>
    <row r="63" spans="1:24" ht="49.5" x14ac:dyDescent="0.25">
      <c r="A63" s="27">
        <v>61</v>
      </c>
      <c r="B63" s="13" t="s">
        <v>79</v>
      </c>
      <c r="C63" s="13" t="s">
        <v>27</v>
      </c>
      <c r="D63" s="27">
        <f t="shared" si="3"/>
        <v>4</v>
      </c>
      <c r="E63" s="54" t="s">
        <v>28</v>
      </c>
      <c r="F63" s="54" t="s">
        <v>29</v>
      </c>
      <c r="G63" s="79">
        <f t="shared" si="2"/>
        <v>1</v>
      </c>
      <c r="H63" s="13"/>
      <c r="I63" s="13"/>
      <c r="J63" s="13">
        <v>1</v>
      </c>
      <c r="K63" s="13"/>
      <c r="L63" s="13"/>
      <c r="M63" s="13"/>
      <c r="N63" s="13"/>
      <c r="O63" s="13"/>
      <c r="P63" s="13"/>
      <c r="Q63" s="96"/>
      <c r="R63" s="13"/>
      <c r="S63" s="13"/>
      <c r="T63" s="13"/>
      <c r="U63" s="13"/>
      <c r="V63" s="13"/>
      <c r="W63" s="13">
        <v>0.5</v>
      </c>
      <c r="X63" s="13"/>
    </row>
    <row r="64" spans="1:24" ht="49.5" x14ac:dyDescent="0.25">
      <c r="A64" s="27">
        <v>62</v>
      </c>
      <c r="B64" s="13" t="s">
        <v>80</v>
      </c>
      <c r="C64" s="13" t="s">
        <v>31</v>
      </c>
      <c r="D64" s="27">
        <f t="shared" si="3"/>
        <v>4</v>
      </c>
      <c r="E64" s="54" t="s">
        <v>28</v>
      </c>
      <c r="F64" s="54" t="s">
        <v>29</v>
      </c>
      <c r="G64" s="79">
        <f t="shared" si="2"/>
        <v>1</v>
      </c>
      <c r="H64" s="13"/>
      <c r="I64" s="13"/>
      <c r="J64" s="13">
        <v>1</v>
      </c>
      <c r="K64" s="13"/>
      <c r="L64" s="13"/>
      <c r="M64" s="13"/>
      <c r="N64" s="13"/>
      <c r="O64" s="13"/>
      <c r="P64" s="13"/>
      <c r="Q64" s="96"/>
      <c r="R64" s="13"/>
      <c r="S64" s="13"/>
      <c r="T64" s="13"/>
      <c r="U64" s="13"/>
      <c r="V64" s="13"/>
      <c r="W64" s="13">
        <v>0.5</v>
      </c>
      <c r="X64" s="13"/>
    </row>
    <row r="65" spans="1:24" s="20" customFormat="1" ht="49.5" x14ac:dyDescent="0.25">
      <c r="A65" s="30">
        <v>63</v>
      </c>
      <c r="B65" s="19" t="s">
        <v>82</v>
      </c>
      <c r="C65" s="19" t="s">
        <v>27</v>
      </c>
      <c r="D65" s="30">
        <f t="shared" si="3"/>
        <v>8</v>
      </c>
      <c r="E65" s="95" t="s">
        <v>28</v>
      </c>
      <c r="F65" s="95" t="s">
        <v>29</v>
      </c>
      <c r="G65" s="94">
        <f t="shared" si="2"/>
        <v>2</v>
      </c>
      <c r="H65" s="19"/>
      <c r="I65" s="19"/>
      <c r="J65" s="19">
        <v>1</v>
      </c>
      <c r="K65" s="19">
        <v>2</v>
      </c>
      <c r="L65" s="19"/>
      <c r="M65" s="19"/>
      <c r="N65" s="19"/>
      <c r="O65" s="19"/>
      <c r="P65" s="19"/>
      <c r="Q65" s="93">
        <v>5797</v>
      </c>
      <c r="R65" s="19"/>
      <c r="S65" s="19"/>
      <c r="T65" s="19"/>
      <c r="U65" s="19">
        <v>1</v>
      </c>
      <c r="V65" s="19"/>
      <c r="W65" s="19">
        <v>0.5</v>
      </c>
      <c r="X65" s="19">
        <v>2000</v>
      </c>
    </row>
    <row r="66" spans="1:24" s="20" customFormat="1" ht="49.5" x14ac:dyDescent="0.25">
      <c r="A66" s="30">
        <v>64</v>
      </c>
      <c r="B66" s="19" t="s">
        <v>119</v>
      </c>
      <c r="C66" s="19" t="s">
        <v>27</v>
      </c>
      <c r="D66" s="30">
        <f t="shared" si="3"/>
        <v>12</v>
      </c>
      <c r="E66" s="95" t="s">
        <v>28</v>
      </c>
      <c r="F66" s="95" t="s">
        <v>29</v>
      </c>
      <c r="G66" s="94">
        <f t="shared" si="2"/>
        <v>3</v>
      </c>
      <c r="H66" s="19">
        <v>3</v>
      </c>
      <c r="I66" s="19">
        <v>3</v>
      </c>
      <c r="J66" s="19">
        <v>3</v>
      </c>
      <c r="K66" s="19">
        <v>1</v>
      </c>
      <c r="L66" s="19"/>
      <c r="M66" s="19"/>
      <c r="N66" s="19"/>
      <c r="O66" s="19"/>
      <c r="P66" s="19"/>
      <c r="Q66" s="93"/>
      <c r="R66" s="19"/>
      <c r="S66" s="19"/>
      <c r="T66" s="19"/>
      <c r="U66" s="19">
        <v>2</v>
      </c>
      <c r="V66" s="19"/>
      <c r="W66" s="19">
        <v>0.5</v>
      </c>
      <c r="X66" s="19">
        <v>120</v>
      </c>
    </row>
    <row r="67" spans="1:24" s="20" customFormat="1" ht="49.5" x14ac:dyDescent="0.25">
      <c r="A67" s="30">
        <v>65</v>
      </c>
      <c r="B67" s="19" t="s">
        <v>117</v>
      </c>
      <c r="C67" s="19" t="s">
        <v>31</v>
      </c>
      <c r="D67" s="30">
        <f t="shared" si="3"/>
        <v>8</v>
      </c>
      <c r="E67" s="95" t="s">
        <v>28</v>
      </c>
      <c r="F67" s="95" t="s">
        <v>29</v>
      </c>
      <c r="G67" s="94">
        <f t="shared" ref="G67:G69" si="4">MAX(H67,I67,J67,K67,L67,M67,N67,R67,T67,U67,)</f>
        <v>2</v>
      </c>
      <c r="H67" s="19"/>
      <c r="I67" s="19"/>
      <c r="J67" s="19">
        <v>2</v>
      </c>
      <c r="K67" s="19"/>
      <c r="L67" s="19"/>
      <c r="M67" s="19"/>
      <c r="N67" s="19"/>
      <c r="O67" s="19"/>
      <c r="P67" s="19"/>
      <c r="Q67" s="93"/>
      <c r="R67" s="19"/>
      <c r="S67" s="19"/>
      <c r="T67" s="19"/>
      <c r="U67" s="19">
        <v>2</v>
      </c>
      <c r="V67" s="19"/>
      <c r="W67" s="19">
        <v>0.5</v>
      </c>
      <c r="X67" s="19"/>
    </row>
    <row r="68" spans="1:24" s="20" customFormat="1" ht="49.5" x14ac:dyDescent="0.25">
      <c r="A68" s="30">
        <v>66</v>
      </c>
      <c r="B68" s="19" t="s">
        <v>116</v>
      </c>
      <c r="C68" s="19" t="s">
        <v>27</v>
      </c>
      <c r="D68" s="30">
        <f t="shared" si="3"/>
        <v>4</v>
      </c>
      <c r="E68" s="95" t="s">
        <v>28</v>
      </c>
      <c r="F68" s="95" t="s">
        <v>29</v>
      </c>
      <c r="G68" s="94">
        <f t="shared" si="4"/>
        <v>1</v>
      </c>
      <c r="H68" s="19">
        <v>1</v>
      </c>
      <c r="I68" s="19"/>
      <c r="J68" s="19">
        <v>1</v>
      </c>
      <c r="K68" s="19">
        <v>1</v>
      </c>
      <c r="L68" s="19"/>
      <c r="M68" s="19"/>
      <c r="N68" s="19"/>
      <c r="O68" s="19"/>
      <c r="P68" s="19"/>
      <c r="Q68" s="93"/>
      <c r="R68" s="19"/>
      <c r="S68" s="19"/>
      <c r="T68" s="19"/>
      <c r="U68" s="19">
        <v>1</v>
      </c>
      <c r="V68" s="19"/>
      <c r="W68" s="19">
        <v>0.24399999999999999</v>
      </c>
      <c r="X68" s="19">
        <v>900</v>
      </c>
    </row>
    <row r="69" spans="1:24" s="20" customFormat="1" x14ac:dyDescent="0.25">
      <c r="A69" s="30">
        <v>67</v>
      </c>
      <c r="B69" s="19" t="s">
        <v>141</v>
      </c>
      <c r="C69" s="19" t="s">
        <v>27</v>
      </c>
      <c r="D69" s="30">
        <f t="shared" si="3"/>
        <v>8</v>
      </c>
      <c r="E69" s="95"/>
      <c r="F69" s="95"/>
      <c r="G69" s="94">
        <f t="shared" si="4"/>
        <v>2</v>
      </c>
      <c r="H69" s="19">
        <v>2</v>
      </c>
      <c r="I69" s="19"/>
      <c r="J69" s="19"/>
      <c r="K69" s="19"/>
      <c r="L69" s="19"/>
      <c r="M69" s="19"/>
      <c r="N69" s="19"/>
      <c r="O69" s="19"/>
      <c r="P69" s="19"/>
      <c r="Q69" s="93">
        <v>1700</v>
      </c>
      <c r="R69" s="19"/>
      <c r="S69" s="19"/>
      <c r="T69" s="19"/>
      <c r="U69" s="19"/>
      <c r="V69" s="19"/>
      <c r="W69" s="19"/>
      <c r="X69" s="19"/>
    </row>
    <row r="70" spans="1:24" s="70" customFormat="1" x14ac:dyDescent="0.25">
      <c r="A70" s="73"/>
      <c r="B70" s="75" t="s">
        <v>140</v>
      </c>
      <c r="C70" s="73"/>
      <c r="D70" s="73"/>
      <c r="E70" s="72"/>
      <c r="F70" s="72"/>
      <c r="G70" s="73">
        <f t="shared" ref="G70:X70" si="5">SUM(G3:G69)</f>
        <v>150</v>
      </c>
      <c r="H70" s="73">
        <f t="shared" si="5"/>
        <v>44</v>
      </c>
      <c r="I70" s="92">
        <f t="shared" si="5"/>
        <v>20</v>
      </c>
      <c r="J70" s="92">
        <f t="shared" si="5"/>
        <v>138</v>
      </c>
      <c r="K70" s="92">
        <f t="shared" si="5"/>
        <v>16</v>
      </c>
      <c r="L70" s="92">
        <f t="shared" si="5"/>
        <v>0</v>
      </c>
      <c r="M70" s="92">
        <f t="shared" si="5"/>
        <v>7</v>
      </c>
      <c r="N70" s="92">
        <f t="shared" si="5"/>
        <v>1</v>
      </c>
      <c r="O70" s="92">
        <f t="shared" si="5"/>
        <v>415</v>
      </c>
      <c r="P70" s="92">
        <f t="shared" si="5"/>
        <v>25</v>
      </c>
      <c r="Q70" s="92">
        <f t="shared" si="5"/>
        <v>139544.65</v>
      </c>
      <c r="R70" s="92">
        <f t="shared" si="5"/>
        <v>4</v>
      </c>
      <c r="S70" s="92">
        <f t="shared" si="5"/>
        <v>16</v>
      </c>
      <c r="T70" s="92">
        <f t="shared" si="5"/>
        <v>4</v>
      </c>
      <c r="U70" s="92">
        <f t="shared" si="5"/>
        <v>84</v>
      </c>
      <c r="V70" s="92">
        <f t="shared" si="5"/>
        <v>15</v>
      </c>
      <c r="W70" s="92">
        <f t="shared" si="5"/>
        <v>66.244</v>
      </c>
      <c r="X70" s="92">
        <f t="shared" si="5"/>
        <v>8795</v>
      </c>
    </row>
    <row r="71" spans="1:24" ht="45.75" x14ac:dyDescent="0.25">
      <c r="A71" s="33">
        <v>22</v>
      </c>
      <c r="B71" s="69" t="s">
        <v>139</v>
      </c>
      <c r="G71" s="50">
        <f>25*62</f>
        <v>1550</v>
      </c>
      <c r="H71" s="91" t="s">
        <v>87</v>
      </c>
      <c r="I71" s="91" t="s">
        <v>88</v>
      </c>
      <c r="U71" s="11">
        <v>28</v>
      </c>
    </row>
    <row r="72" spans="1:24" s="50" customFormat="1" x14ac:dyDescent="0.25">
      <c r="A72" s="90"/>
      <c r="B72" s="53" t="s">
        <v>113</v>
      </c>
      <c r="G72" s="89">
        <f>25836/8</f>
        <v>3229.5</v>
      </c>
      <c r="H72" s="89">
        <f>25836/8</f>
        <v>3229.5</v>
      </c>
      <c r="I72" s="50">
        <f>25*62</f>
        <v>1550</v>
      </c>
      <c r="Q72" s="89"/>
    </row>
    <row r="73" spans="1:24" x14ac:dyDescent="0.25">
      <c r="A73" s="36">
        <f>+A69+A71</f>
        <v>89</v>
      </c>
      <c r="B73" s="64" t="s">
        <v>138</v>
      </c>
      <c r="H73" s="87">
        <f t="shared" ref="H73:X73" si="6">+H72+H70</f>
        <v>3273.5</v>
      </c>
      <c r="I73" s="86">
        <f t="shared" si="6"/>
        <v>1570</v>
      </c>
      <c r="J73" s="86">
        <f t="shared" si="6"/>
        <v>138</v>
      </c>
      <c r="K73" s="88">
        <f t="shared" si="6"/>
        <v>16</v>
      </c>
      <c r="L73" s="86">
        <f t="shared" si="6"/>
        <v>0</v>
      </c>
      <c r="M73" s="88">
        <f t="shared" si="6"/>
        <v>7</v>
      </c>
      <c r="N73" s="88">
        <f t="shared" si="6"/>
        <v>1</v>
      </c>
      <c r="O73" s="86">
        <f t="shared" si="6"/>
        <v>415</v>
      </c>
      <c r="P73" s="86">
        <f t="shared" si="6"/>
        <v>25</v>
      </c>
      <c r="Q73" s="86">
        <f t="shared" si="6"/>
        <v>139544.65</v>
      </c>
      <c r="R73" s="88">
        <f t="shared" si="6"/>
        <v>4</v>
      </c>
      <c r="S73" s="88">
        <f t="shared" si="6"/>
        <v>16</v>
      </c>
      <c r="T73" s="88">
        <f t="shared" si="6"/>
        <v>4</v>
      </c>
      <c r="U73" s="86">
        <f t="shared" si="6"/>
        <v>84</v>
      </c>
      <c r="V73" s="88">
        <f t="shared" si="6"/>
        <v>15</v>
      </c>
      <c r="W73" s="86">
        <f t="shared" si="6"/>
        <v>66.244</v>
      </c>
      <c r="X73" s="86">
        <f t="shared" si="6"/>
        <v>8795</v>
      </c>
    </row>
    <row r="77" spans="1:24" x14ac:dyDescent="0.25">
      <c r="Q77" s="86">
        <f>+V73+T73+S73+R73+N73+M73+K73</f>
        <v>63</v>
      </c>
    </row>
    <row r="78" spans="1:24" x14ac:dyDescent="0.25">
      <c r="U78" s="87">
        <f>+U73+Q77</f>
        <v>147</v>
      </c>
    </row>
  </sheetData>
  <autoFilter ref="A2:X73" xr:uid="{00000000-0009-0000-0000-000000000000}"/>
  <mergeCells count="1">
    <mergeCell ref="C1:M1"/>
  </mergeCells>
  <pageMargins left="0.7" right="0.7" top="0.75" bottom="0.75" header="0.3" footer="0.3"/>
  <pageSetup scale="3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D7CB-4183-42F2-8315-CEBE5BD376DB}">
  <dimension ref="A1:Z75"/>
  <sheetViews>
    <sheetView zoomScale="89" zoomScaleNormal="89" workbookViewId="0">
      <pane xSplit="6" ySplit="2" topLeftCell="K3" activePane="bottomRight" state="frozen"/>
      <selection pane="topRight" activeCell="G1" sqref="G1"/>
      <selection pane="bottomLeft" activeCell="A3" sqref="A3"/>
      <selection pane="bottomRight" activeCell="C2" sqref="C2"/>
    </sheetView>
  </sheetViews>
  <sheetFormatPr baseColWidth="10" defaultColWidth="11.42578125" defaultRowHeight="12.75" x14ac:dyDescent="0.2"/>
  <cols>
    <col min="1" max="1" width="4.85546875" style="33" customWidth="1"/>
    <col min="2" max="2" width="56.28515625" style="11" customWidth="1"/>
    <col min="3" max="6" width="11.42578125" style="11"/>
    <col min="7" max="7" width="12.28515625" style="11" bestFit="1" customWidth="1"/>
    <col min="8" max="12" width="11.5703125" style="11" bestFit="1" customWidth="1"/>
    <col min="13" max="13" width="12.85546875" style="11" bestFit="1" customWidth="1"/>
    <col min="14" max="14" width="11.5703125" style="11" bestFit="1" customWidth="1"/>
    <col min="15" max="19" width="11.5703125" style="11" customWidth="1"/>
    <col min="20" max="20" width="10.28515625" style="11" customWidth="1"/>
    <col min="21" max="21" width="10" style="11" customWidth="1"/>
    <col min="22" max="22" width="11.5703125" style="11" bestFit="1" customWidth="1"/>
    <col min="23" max="23" width="9.85546875" style="11" customWidth="1"/>
    <col min="24" max="25" width="11.5703125" style="11" customWidth="1"/>
    <col min="26" max="26" width="10.28515625" style="11" customWidth="1"/>
    <col min="27" max="16384" width="11.42578125" style="11"/>
  </cols>
  <sheetData>
    <row r="1" spans="1:26" x14ac:dyDescent="0.2">
      <c r="C1" s="194" t="s">
        <v>175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</row>
    <row r="2" spans="1:26" ht="60" customHeight="1" x14ac:dyDescent="0.2">
      <c r="A2" s="1" t="s">
        <v>0</v>
      </c>
      <c r="B2" s="2" t="s">
        <v>1</v>
      </c>
      <c r="C2" s="85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7" t="s">
        <v>7</v>
      </c>
      <c r="I2" s="7" t="s">
        <v>8</v>
      </c>
      <c r="J2" s="7" t="s">
        <v>137</v>
      </c>
      <c r="K2" s="7" t="s">
        <v>133</v>
      </c>
      <c r="L2" s="8" t="s">
        <v>10</v>
      </c>
      <c r="M2" s="8" t="s">
        <v>174</v>
      </c>
      <c r="N2" s="84" t="s">
        <v>12</v>
      </c>
      <c r="O2" s="84" t="s">
        <v>13</v>
      </c>
      <c r="P2" s="82" t="s">
        <v>17</v>
      </c>
      <c r="Q2" s="82" t="s">
        <v>18</v>
      </c>
      <c r="R2" s="82" t="s">
        <v>20</v>
      </c>
      <c r="S2" s="82" t="s">
        <v>21</v>
      </c>
      <c r="T2" s="82" t="s">
        <v>173</v>
      </c>
      <c r="U2" s="82" t="s">
        <v>172</v>
      </c>
      <c r="V2" s="82" t="s">
        <v>171</v>
      </c>
      <c r="W2" s="84" t="s">
        <v>170</v>
      </c>
      <c r="X2" s="84" t="s">
        <v>136</v>
      </c>
      <c r="Y2" s="84" t="s">
        <v>135</v>
      </c>
      <c r="Z2" s="82" t="s">
        <v>169</v>
      </c>
    </row>
    <row r="3" spans="1:26" x14ac:dyDescent="0.2">
      <c r="A3" s="27">
        <v>1</v>
      </c>
      <c r="B3" s="13" t="s">
        <v>26</v>
      </c>
      <c r="C3" s="13" t="s">
        <v>156</v>
      </c>
      <c r="D3" s="13"/>
      <c r="E3" s="13"/>
      <c r="F3" s="13"/>
      <c r="G3" s="13">
        <v>27</v>
      </c>
      <c r="H3" s="13">
        <f>30*5</f>
        <v>150</v>
      </c>
      <c r="I3" s="13">
        <f>30*5</f>
        <v>150</v>
      </c>
      <c r="J3" s="13">
        <v>22</v>
      </c>
      <c r="K3" s="13">
        <v>15</v>
      </c>
      <c r="L3" s="13">
        <v>1</v>
      </c>
      <c r="M3" s="13">
        <v>800</v>
      </c>
      <c r="N3" s="13">
        <v>5</v>
      </c>
      <c r="O3" s="13"/>
      <c r="P3" s="13">
        <v>2</v>
      </c>
      <c r="Q3" s="13">
        <v>2</v>
      </c>
      <c r="R3" s="13">
        <v>2</v>
      </c>
      <c r="S3" s="13">
        <v>6</v>
      </c>
      <c r="T3" s="13"/>
      <c r="U3" s="13">
        <v>8</v>
      </c>
      <c r="V3" s="13"/>
      <c r="W3" s="13">
        <v>1</v>
      </c>
      <c r="X3" s="13">
        <v>3000</v>
      </c>
      <c r="Y3" s="13">
        <v>100</v>
      </c>
      <c r="Z3" s="13"/>
    </row>
    <row r="4" spans="1:26" x14ac:dyDescent="0.2">
      <c r="A4" s="27">
        <v>2</v>
      </c>
      <c r="B4" s="13" t="s">
        <v>30</v>
      </c>
      <c r="C4" s="13" t="s">
        <v>154</v>
      </c>
      <c r="D4" s="13"/>
      <c r="E4" s="13"/>
      <c r="F4" s="13"/>
      <c r="G4" s="13">
        <f>MAX(H4,I4,J4,N4,O4,P4,Q4,R4,S4,T4,U4,V4)</f>
        <v>2</v>
      </c>
      <c r="H4" s="13"/>
      <c r="I4" s="13"/>
      <c r="J4" s="13">
        <v>2</v>
      </c>
      <c r="K4" s="13">
        <v>0.24</v>
      </c>
      <c r="L4" s="13"/>
      <c r="M4" s="13"/>
      <c r="N4" s="13"/>
      <c r="O4" s="13"/>
      <c r="P4" s="13"/>
      <c r="Q4" s="13"/>
      <c r="R4" s="13"/>
      <c r="S4" s="13">
        <v>2</v>
      </c>
      <c r="T4" s="13"/>
      <c r="U4" s="13"/>
      <c r="V4" s="13"/>
      <c r="W4" s="13"/>
      <c r="X4" s="13"/>
      <c r="Y4" s="13"/>
      <c r="Z4" s="13"/>
    </row>
    <row r="5" spans="1:26" x14ac:dyDescent="0.2">
      <c r="A5" s="27">
        <v>3</v>
      </c>
      <c r="B5" s="13" t="s">
        <v>32</v>
      </c>
      <c r="C5" s="13" t="s">
        <v>154</v>
      </c>
      <c r="D5" s="13"/>
      <c r="E5" s="13"/>
      <c r="F5" s="13"/>
      <c r="G5" s="13">
        <f>MAX(H5,I5,J5,N5,O5,P5,Q5,R5,S5,T5,U5,V5)</f>
        <v>2</v>
      </c>
      <c r="H5" s="13"/>
      <c r="I5" s="13"/>
      <c r="J5" s="13">
        <v>1</v>
      </c>
      <c r="K5" s="13">
        <v>0.24</v>
      </c>
      <c r="L5" s="13"/>
      <c r="M5" s="13"/>
      <c r="N5" s="13"/>
      <c r="O5" s="13"/>
      <c r="P5" s="13"/>
      <c r="Q5" s="13"/>
      <c r="R5" s="13"/>
      <c r="S5" s="13">
        <v>2</v>
      </c>
      <c r="T5" s="13"/>
      <c r="U5" s="13"/>
      <c r="V5" s="13"/>
      <c r="W5" s="13"/>
      <c r="X5" s="13"/>
      <c r="Y5" s="13"/>
      <c r="Z5" s="13"/>
    </row>
    <row r="6" spans="1:26" x14ac:dyDescent="0.2">
      <c r="A6" s="27">
        <v>4</v>
      </c>
      <c r="B6" s="13" t="s">
        <v>33</v>
      </c>
      <c r="C6" s="13" t="s">
        <v>154</v>
      </c>
      <c r="D6" s="13"/>
      <c r="E6" s="13"/>
      <c r="F6" s="13"/>
      <c r="G6" s="13">
        <f>MAX(H6,I6,J6,N6,O6,P6,Q6,R6,S6,T6,U6,V6)</f>
        <v>3</v>
      </c>
      <c r="H6" s="13"/>
      <c r="I6" s="13"/>
      <c r="J6" s="13">
        <v>2</v>
      </c>
      <c r="K6" s="13">
        <v>0.24</v>
      </c>
      <c r="L6" s="13"/>
      <c r="M6" s="13"/>
      <c r="N6" s="13"/>
      <c r="O6" s="13"/>
      <c r="P6" s="13"/>
      <c r="Q6" s="13"/>
      <c r="R6" s="13"/>
      <c r="S6" s="13">
        <v>3</v>
      </c>
      <c r="T6" s="13"/>
      <c r="U6" s="13"/>
      <c r="V6" s="13"/>
      <c r="W6" s="13"/>
      <c r="X6" s="13"/>
      <c r="Y6" s="13"/>
      <c r="Z6" s="13"/>
    </row>
    <row r="7" spans="1:26" x14ac:dyDescent="0.2">
      <c r="A7" s="27">
        <v>5</v>
      </c>
      <c r="B7" s="13" t="s">
        <v>34</v>
      </c>
      <c r="C7" s="13" t="s">
        <v>156</v>
      </c>
      <c r="D7" s="13"/>
      <c r="E7" s="13"/>
      <c r="F7" s="13"/>
      <c r="G7" s="13">
        <f>MAX(H7,I7,J7,N7,O7,P7,Q7,R7,S7,T7,U7,V7)</f>
        <v>2</v>
      </c>
      <c r="H7" s="13"/>
      <c r="I7" s="13"/>
      <c r="J7" s="13">
        <v>2</v>
      </c>
      <c r="K7" s="13">
        <v>0.24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x14ac:dyDescent="0.2">
      <c r="A8" s="27">
        <v>6</v>
      </c>
      <c r="B8" s="13" t="s">
        <v>35</v>
      </c>
      <c r="C8" s="13" t="s">
        <v>156</v>
      </c>
      <c r="D8" s="13"/>
      <c r="E8" s="13"/>
      <c r="F8" s="13"/>
      <c r="G8" s="13">
        <v>27</v>
      </c>
      <c r="H8" s="13">
        <v>4</v>
      </c>
      <c r="I8" s="13">
        <f>20*10</f>
        <v>200</v>
      </c>
      <c r="J8" s="13">
        <v>19</v>
      </c>
      <c r="K8" s="13">
        <v>15</v>
      </c>
      <c r="L8" s="13">
        <v>1</v>
      </c>
      <c r="M8" s="13">
        <v>100</v>
      </c>
      <c r="N8" s="13">
        <v>4</v>
      </c>
      <c r="O8" s="13">
        <v>4</v>
      </c>
      <c r="P8" s="13"/>
      <c r="Q8" s="13">
        <v>2</v>
      </c>
      <c r="R8" s="13">
        <v>2</v>
      </c>
      <c r="S8" s="13">
        <v>1</v>
      </c>
      <c r="T8" s="13"/>
      <c r="U8" s="13">
        <v>2</v>
      </c>
      <c r="V8" s="13">
        <v>3</v>
      </c>
      <c r="W8" s="13">
        <v>1</v>
      </c>
      <c r="X8" s="13">
        <v>1000</v>
      </c>
      <c r="Y8" s="13">
        <v>400</v>
      </c>
      <c r="Z8" s="13"/>
    </row>
    <row r="9" spans="1:26" x14ac:dyDescent="0.2">
      <c r="A9" s="27">
        <v>7</v>
      </c>
      <c r="B9" s="13" t="s">
        <v>132</v>
      </c>
      <c r="C9" s="13" t="s">
        <v>156</v>
      </c>
      <c r="D9" s="13"/>
      <c r="E9" s="13"/>
      <c r="F9" s="13"/>
      <c r="G9" s="13">
        <f t="shared" ref="G9:G44" si="0">MAX(H9,I9,J9,N9,O9,P9,Q9,R9,S9,T9,U9,V9)</f>
        <v>2</v>
      </c>
      <c r="H9" s="13">
        <v>2</v>
      </c>
      <c r="I9" s="13"/>
      <c r="J9" s="13">
        <v>2</v>
      </c>
      <c r="K9" s="13">
        <v>0.24</v>
      </c>
      <c r="L9" s="13">
        <v>1</v>
      </c>
      <c r="M9" s="13">
        <v>310</v>
      </c>
      <c r="N9" s="13"/>
      <c r="O9" s="13"/>
      <c r="P9" s="13"/>
      <c r="Q9" s="13"/>
      <c r="R9" s="13"/>
      <c r="S9" s="13">
        <v>2</v>
      </c>
      <c r="T9" s="13"/>
      <c r="U9" s="13"/>
      <c r="V9" s="13"/>
      <c r="W9" s="13"/>
      <c r="X9" s="13"/>
      <c r="Y9" s="13"/>
      <c r="Z9" s="13"/>
    </row>
    <row r="10" spans="1:26" x14ac:dyDescent="0.2">
      <c r="A10" s="27">
        <v>8</v>
      </c>
      <c r="B10" s="13" t="s">
        <v>168</v>
      </c>
      <c r="C10" s="13" t="s">
        <v>156</v>
      </c>
      <c r="D10" s="13"/>
      <c r="E10" s="13"/>
      <c r="F10" s="13"/>
      <c r="G10" s="13">
        <f t="shared" si="0"/>
        <v>4</v>
      </c>
      <c r="H10" s="13">
        <v>1</v>
      </c>
      <c r="I10" s="13"/>
      <c r="J10" s="13">
        <v>4</v>
      </c>
      <c r="K10" s="13">
        <v>0.24</v>
      </c>
      <c r="L10" s="13"/>
      <c r="M10" s="13"/>
      <c r="N10" s="13">
        <v>1</v>
      </c>
      <c r="O10" s="13">
        <v>1</v>
      </c>
      <c r="P10" s="13"/>
      <c r="Q10" s="13"/>
      <c r="R10" s="13"/>
      <c r="S10" s="13">
        <v>1</v>
      </c>
      <c r="T10" s="13"/>
      <c r="U10" s="13">
        <v>1</v>
      </c>
      <c r="V10" s="13"/>
      <c r="W10" s="13"/>
      <c r="X10" s="13"/>
      <c r="Y10" s="13">
        <v>100</v>
      </c>
      <c r="Z10" s="13"/>
    </row>
    <row r="11" spans="1:26" x14ac:dyDescent="0.2">
      <c r="A11" s="27">
        <v>9</v>
      </c>
      <c r="B11" s="13" t="s">
        <v>167</v>
      </c>
      <c r="C11" s="13" t="s">
        <v>156</v>
      </c>
      <c r="D11" s="13"/>
      <c r="E11" s="13"/>
      <c r="F11" s="13"/>
      <c r="G11" s="13">
        <f t="shared" si="0"/>
        <v>5</v>
      </c>
      <c r="H11" s="13">
        <v>1</v>
      </c>
      <c r="I11" s="13"/>
      <c r="J11" s="13">
        <v>5</v>
      </c>
      <c r="K11" s="13">
        <v>0.24</v>
      </c>
      <c r="L11" s="13"/>
      <c r="M11" s="13">
        <v>100</v>
      </c>
      <c r="N11" s="13"/>
      <c r="O11" s="13"/>
      <c r="P11" s="13"/>
      <c r="Q11" s="13"/>
      <c r="R11" s="13">
        <v>1</v>
      </c>
      <c r="S11" s="13">
        <v>3</v>
      </c>
      <c r="T11" s="13"/>
      <c r="U11" s="13"/>
      <c r="V11" s="13"/>
      <c r="W11" s="13"/>
      <c r="X11" s="13"/>
      <c r="Y11" s="13"/>
      <c r="Z11" s="13"/>
    </row>
    <row r="12" spans="1:26" x14ac:dyDescent="0.2">
      <c r="A12" s="27">
        <v>10</v>
      </c>
      <c r="B12" s="13" t="s">
        <v>166</v>
      </c>
      <c r="C12" s="13" t="s">
        <v>156</v>
      </c>
      <c r="D12" s="13"/>
      <c r="E12" s="13"/>
      <c r="F12" s="13"/>
      <c r="G12" s="13">
        <f t="shared" si="0"/>
        <v>40</v>
      </c>
      <c r="H12" s="13">
        <v>3</v>
      </c>
      <c r="I12" s="13">
        <f>2*20</f>
        <v>40</v>
      </c>
      <c r="J12" s="13">
        <v>9</v>
      </c>
      <c r="K12" s="13">
        <v>0.24</v>
      </c>
      <c r="L12" s="13"/>
      <c r="M12" s="13"/>
      <c r="N12" s="13">
        <v>5</v>
      </c>
      <c r="O12" s="13"/>
      <c r="P12" s="13"/>
      <c r="Q12" s="13"/>
      <c r="R12" s="13"/>
      <c r="S12" s="13">
        <v>3</v>
      </c>
      <c r="T12" s="13"/>
      <c r="U12" s="13"/>
      <c r="V12" s="13"/>
      <c r="W12" s="13"/>
      <c r="X12" s="13">
        <v>500</v>
      </c>
      <c r="Y12" s="13">
        <v>200</v>
      </c>
      <c r="Z12" s="13"/>
    </row>
    <row r="13" spans="1:26" x14ac:dyDescent="0.2">
      <c r="A13" s="27">
        <v>11</v>
      </c>
      <c r="B13" s="13" t="s">
        <v>165</v>
      </c>
      <c r="C13" s="13" t="s">
        <v>156</v>
      </c>
      <c r="D13" s="13"/>
      <c r="E13" s="13"/>
      <c r="F13" s="13"/>
      <c r="G13" s="13">
        <f t="shared" si="0"/>
        <v>0</v>
      </c>
      <c r="H13" s="13"/>
      <c r="I13" s="13"/>
      <c r="J13" s="13"/>
      <c r="K13" s="13">
        <v>0.24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x14ac:dyDescent="0.2">
      <c r="A14" s="27">
        <v>12</v>
      </c>
      <c r="B14" s="13" t="s">
        <v>110</v>
      </c>
      <c r="C14" s="13" t="s">
        <v>154</v>
      </c>
      <c r="D14" s="13"/>
      <c r="E14" s="13"/>
      <c r="F14" s="13"/>
      <c r="G14" s="13">
        <f t="shared" si="0"/>
        <v>5</v>
      </c>
      <c r="H14" s="13">
        <v>3</v>
      </c>
      <c r="I14" s="13"/>
      <c r="J14" s="13">
        <v>5</v>
      </c>
      <c r="K14" s="13">
        <v>0.24</v>
      </c>
      <c r="L14" s="13"/>
      <c r="M14" s="13"/>
      <c r="N14" s="13"/>
      <c r="O14" s="13"/>
      <c r="P14" s="13"/>
      <c r="Q14" s="13"/>
      <c r="R14" s="13"/>
      <c r="S14" s="13">
        <v>4</v>
      </c>
      <c r="T14" s="13"/>
      <c r="U14" s="13"/>
      <c r="V14" s="13"/>
      <c r="W14" s="13"/>
      <c r="X14" s="13"/>
      <c r="Y14" s="13"/>
      <c r="Z14" s="13"/>
    </row>
    <row r="15" spans="1:26" x14ac:dyDescent="0.2">
      <c r="A15" s="27">
        <v>13</v>
      </c>
      <c r="B15" s="13" t="s">
        <v>38</v>
      </c>
      <c r="C15" s="13" t="s">
        <v>156</v>
      </c>
      <c r="D15" s="13"/>
      <c r="E15" s="13"/>
      <c r="F15" s="13"/>
      <c r="G15" s="13">
        <f t="shared" si="0"/>
        <v>1</v>
      </c>
      <c r="H15" s="13"/>
      <c r="I15" s="13"/>
      <c r="J15" s="13">
        <v>1</v>
      </c>
      <c r="K15" s="13">
        <v>0.24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x14ac:dyDescent="0.2">
      <c r="A16" s="27">
        <v>14</v>
      </c>
      <c r="B16" s="13" t="s">
        <v>164</v>
      </c>
      <c r="C16" s="13" t="s">
        <v>156</v>
      </c>
      <c r="D16" s="13"/>
      <c r="E16" s="13"/>
      <c r="F16" s="13"/>
      <c r="G16" s="13">
        <f t="shared" si="0"/>
        <v>5</v>
      </c>
      <c r="H16" s="13">
        <v>1</v>
      </c>
      <c r="I16" s="13"/>
      <c r="J16" s="13">
        <v>5</v>
      </c>
      <c r="K16" s="13">
        <v>0.24</v>
      </c>
      <c r="L16" s="13"/>
      <c r="M16" s="13"/>
      <c r="N16" s="13"/>
      <c r="O16" s="13"/>
      <c r="P16" s="13"/>
      <c r="Q16" s="13"/>
      <c r="R16" s="13"/>
      <c r="S16" s="13">
        <v>2</v>
      </c>
      <c r="T16" s="13"/>
      <c r="U16" s="13"/>
      <c r="V16" s="13"/>
      <c r="W16" s="13"/>
      <c r="X16" s="13"/>
      <c r="Y16" s="13"/>
      <c r="Z16" s="13"/>
    </row>
    <row r="17" spans="1:26" x14ac:dyDescent="0.2">
      <c r="A17" s="27">
        <v>15</v>
      </c>
      <c r="B17" s="13" t="s">
        <v>40</v>
      </c>
      <c r="C17" s="13" t="s">
        <v>154</v>
      </c>
      <c r="D17" s="13"/>
      <c r="E17" s="13"/>
      <c r="F17" s="13"/>
      <c r="G17" s="13">
        <f t="shared" si="0"/>
        <v>1</v>
      </c>
      <c r="H17" s="13"/>
      <c r="I17" s="13"/>
      <c r="J17" s="13">
        <v>1</v>
      </c>
      <c r="K17" s="13">
        <v>0.24</v>
      </c>
      <c r="L17" s="13"/>
      <c r="M17" s="13"/>
      <c r="N17" s="13"/>
      <c r="O17" s="13"/>
      <c r="P17" s="13"/>
      <c r="Q17" s="13"/>
      <c r="R17" s="13"/>
      <c r="S17" s="13">
        <v>1</v>
      </c>
      <c r="T17" s="13"/>
      <c r="U17" s="13"/>
      <c r="V17" s="13"/>
      <c r="W17" s="13"/>
      <c r="X17" s="13"/>
      <c r="Y17" s="13"/>
      <c r="Z17" s="13"/>
    </row>
    <row r="18" spans="1:26" x14ac:dyDescent="0.2">
      <c r="A18" s="27">
        <v>16</v>
      </c>
      <c r="B18" s="13" t="s">
        <v>41</v>
      </c>
      <c r="C18" s="13" t="s">
        <v>154</v>
      </c>
      <c r="D18" s="13"/>
      <c r="E18" s="13"/>
      <c r="F18" s="13"/>
      <c r="G18" s="13">
        <f t="shared" si="0"/>
        <v>2</v>
      </c>
      <c r="H18" s="13"/>
      <c r="I18" s="13"/>
      <c r="J18" s="13">
        <v>1</v>
      </c>
      <c r="K18" s="13">
        <v>0.24</v>
      </c>
      <c r="L18" s="13"/>
      <c r="M18" s="13"/>
      <c r="N18" s="13"/>
      <c r="O18" s="13"/>
      <c r="P18" s="13"/>
      <c r="Q18" s="13"/>
      <c r="R18" s="13"/>
      <c r="S18" s="13">
        <v>2</v>
      </c>
      <c r="T18" s="13"/>
      <c r="U18" s="13"/>
      <c r="V18" s="13"/>
      <c r="W18" s="13"/>
      <c r="X18" s="13"/>
      <c r="Y18" s="13"/>
      <c r="Z18" s="13"/>
    </row>
    <row r="19" spans="1:26" x14ac:dyDescent="0.2">
      <c r="A19" s="27">
        <v>17</v>
      </c>
      <c r="B19" s="13" t="s">
        <v>43</v>
      </c>
      <c r="C19" s="13" t="s">
        <v>156</v>
      </c>
      <c r="D19" s="13"/>
      <c r="E19" s="13"/>
      <c r="F19" s="13"/>
      <c r="G19" s="13">
        <f t="shared" si="0"/>
        <v>16</v>
      </c>
      <c r="H19" s="13">
        <v>2</v>
      </c>
      <c r="I19" s="13">
        <f>2*8</f>
        <v>16</v>
      </c>
      <c r="J19" s="13">
        <v>2</v>
      </c>
      <c r="K19" s="13">
        <v>0.24</v>
      </c>
      <c r="L19" s="13">
        <v>2</v>
      </c>
      <c r="M19" s="13">
        <v>80</v>
      </c>
      <c r="N19" s="13"/>
      <c r="O19" s="13"/>
      <c r="P19" s="13"/>
      <c r="Q19" s="13">
        <v>1</v>
      </c>
      <c r="R19" s="13">
        <v>1</v>
      </c>
      <c r="S19" s="13">
        <v>2</v>
      </c>
      <c r="T19" s="13"/>
      <c r="U19" s="13"/>
      <c r="V19" s="13"/>
      <c r="W19" s="13"/>
      <c r="X19" s="13"/>
      <c r="Y19" s="13"/>
      <c r="Z19" s="13"/>
    </row>
    <row r="20" spans="1:26" x14ac:dyDescent="0.2">
      <c r="A20" s="27">
        <v>18</v>
      </c>
      <c r="B20" s="13" t="s">
        <v>44</v>
      </c>
      <c r="C20" s="13" t="s">
        <v>156</v>
      </c>
      <c r="D20" s="13"/>
      <c r="E20" s="13"/>
      <c r="F20" s="13"/>
      <c r="G20" s="13">
        <f t="shared" si="0"/>
        <v>3</v>
      </c>
      <c r="H20" s="13">
        <v>1</v>
      </c>
      <c r="I20" s="13">
        <f>1*3</f>
        <v>3</v>
      </c>
      <c r="J20" s="13"/>
      <c r="K20" s="13">
        <v>0.24</v>
      </c>
      <c r="L20" s="13"/>
      <c r="M20" s="13">
        <v>120</v>
      </c>
      <c r="N20" s="13"/>
      <c r="O20" s="13"/>
      <c r="P20" s="13"/>
      <c r="Q20" s="13"/>
      <c r="R20" s="13">
        <v>1</v>
      </c>
      <c r="S20" s="13">
        <v>1</v>
      </c>
      <c r="T20" s="13"/>
      <c r="U20" s="13"/>
      <c r="V20" s="13"/>
      <c r="W20" s="13"/>
      <c r="X20" s="13"/>
      <c r="Y20" s="13"/>
      <c r="Z20" s="13"/>
    </row>
    <row r="21" spans="1:26" x14ac:dyDescent="0.2">
      <c r="A21" s="27">
        <v>19</v>
      </c>
      <c r="B21" s="13" t="s">
        <v>45</v>
      </c>
      <c r="C21" s="13" t="s">
        <v>154</v>
      </c>
      <c r="D21" s="13"/>
      <c r="E21" s="13"/>
      <c r="F21" s="13"/>
      <c r="G21" s="13">
        <f t="shared" si="0"/>
        <v>2</v>
      </c>
      <c r="H21" s="13"/>
      <c r="I21" s="13"/>
      <c r="J21" s="13">
        <v>2</v>
      </c>
      <c r="K21" s="13">
        <v>0.24</v>
      </c>
      <c r="L21" s="13"/>
      <c r="M21" s="13"/>
      <c r="N21" s="13"/>
      <c r="O21" s="13"/>
      <c r="P21" s="13"/>
      <c r="Q21" s="13"/>
      <c r="R21" s="13"/>
      <c r="S21" s="13">
        <v>1</v>
      </c>
      <c r="T21" s="13"/>
      <c r="U21" s="13"/>
      <c r="V21" s="13"/>
      <c r="W21" s="13"/>
      <c r="X21" s="13"/>
      <c r="Y21" s="13"/>
      <c r="Z21" s="13"/>
    </row>
    <row r="22" spans="1:26" x14ac:dyDescent="0.2">
      <c r="A22" s="27">
        <v>20</v>
      </c>
      <c r="B22" s="13" t="s">
        <v>163</v>
      </c>
      <c r="C22" s="13" t="s">
        <v>156</v>
      </c>
      <c r="D22" s="13"/>
      <c r="E22" s="13"/>
      <c r="F22" s="13"/>
      <c r="G22" s="13">
        <f t="shared" si="0"/>
        <v>8</v>
      </c>
      <c r="H22" s="13"/>
      <c r="I22" s="13"/>
      <c r="J22" s="13">
        <v>8</v>
      </c>
      <c r="K22" s="13">
        <v>0.24</v>
      </c>
      <c r="L22" s="13"/>
      <c r="M22" s="13"/>
      <c r="N22" s="13"/>
      <c r="O22" s="13"/>
      <c r="P22" s="13"/>
      <c r="Q22" s="13"/>
      <c r="R22" s="13"/>
      <c r="S22" s="13">
        <v>2</v>
      </c>
      <c r="T22" s="13"/>
      <c r="U22" s="13"/>
      <c r="V22" s="13"/>
      <c r="W22" s="13"/>
      <c r="X22" s="13"/>
      <c r="Y22" s="13"/>
      <c r="Z22" s="13"/>
    </row>
    <row r="23" spans="1:26" x14ac:dyDescent="0.2">
      <c r="A23" s="27">
        <v>21</v>
      </c>
      <c r="B23" s="13" t="s">
        <v>46</v>
      </c>
      <c r="C23" s="13" t="s">
        <v>154</v>
      </c>
      <c r="D23" s="13"/>
      <c r="E23" s="13"/>
      <c r="F23" s="13"/>
      <c r="G23" s="13">
        <f t="shared" si="0"/>
        <v>5</v>
      </c>
      <c r="H23" s="13"/>
      <c r="I23" s="13"/>
      <c r="J23" s="13">
        <v>5</v>
      </c>
      <c r="K23" s="13">
        <v>0.24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x14ac:dyDescent="0.2">
      <c r="A24" s="27">
        <v>22</v>
      </c>
      <c r="B24" s="13" t="s">
        <v>128</v>
      </c>
      <c r="C24" s="13" t="s">
        <v>156</v>
      </c>
      <c r="D24" s="13"/>
      <c r="E24" s="13"/>
      <c r="F24" s="13"/>
      <c r="G24" s="13">
        <f t="shared" si="0"/>
        <v>4</v>
      </c>
      <c r="H24" s="13">
        <v>4</v>
      </c>
      <c r="I24" s="13"/>
      <c r="J24" s="13">
        <v>4</v>
      </c>
      <c r="K24" s="13">
        <v>0.24</v>
      </c>
      <c r="L24" s="13">
        <v>3</v>
      </c>
      <c r="M24" s="13">
        <v>410</v>
      </c>
      <c r="N24" s="13"/>
      <c r="O24" s="13"/>
      <c r="P24" s="13"/>
      <c r="Q24" s="13"/>
      <c r="R24" s="13">
        <v>2</v>
      </c>
      <c r="S24" s="13">
        <v>3</v>
      </c>
      <c r="T24" s="13">
        <v>1</v>
      </c>
      <c r="U24" s="13"/>
      <c r="V24" s="13"/>
      <c r="W24" s="13"/>
      <c r="X24" s="13"/>
      <c r="Y24" s="13"/>
      <c r="Z24" s="13">
        <v>200</v>
      </c>
    </row>
    <row r="25" spans="1:26" x14ac:dyDescent="0.2">
      <c r="A25" s="27">
        <v>23</v>
      </c>
      <c r="B25" s="13" t="s">
        <v>106</v>
      </c>
      <c r="C25" s="13" t="s">
        <v>154</v>
      </c>
      <c r="D25" s="13"/>
      <c r="E25" s="13"/>
      <c r="F25" s="13"/>
      <c r="G25" s="13">
        <f t="shared" si="0"/>
        <v>7</v>
      </c>
      <c r="H25" s="13"/>
      <c r="I25" s="13"/>
      <c r="J25" s="13">
        <v>7</v>
      </c>
      <c r="K25" s="13">
        <v>0.24</v>
      </c>
      <c r="L25" s="13">
        <v>1</v>
      </c>
      <c r="M25" s="13">
        <v>900</v>
      </c>
      <c r="N25" s="13"/>
      <c r="O25" s="13"/>
      <c r="P25" s="13"/>
      <c r="Q25" s="13"/>
      <c r="R25" s="13"/>
      <c r="S25" s="13">
        <v>3</v>
      </c>
      <c r="T25" s="13"/>
      <c r="U25" s="13"/>
      <c r="V25" s="13"/>
      <c r="W25" s="13"/>
      <c r="X25" s="13"/>
      <c r="Y25" s="13"/>
      <c r="Z25" s="13"/>
    </row>
    <row r="26" spans="1:26" x14ac:dyDescent="0.2">
      <c r="A26" s="27">
        <v>24</v>
      </c>
      <c r="B26" s="13" t="s">
        <v>127</v>
      </c>
      <c r="C26" s="13" t="s">
        <v>156</v>
      </c>
      <c r="D26" s="13"/>
      <c r="E26" s="13"/>
      <c r="F26" s="13"/>
      <c r="G26" s="13">
        <f t="shared" si="0"/>
        <v>1</v>
      </c>
      <c r="H26" s="13">
        <v>1</v>
      </c>
      <c r="I26" s="13"/>
      <c r="J26" s="13">
        <v>1</v>
      </c>
      <c r="K26" s="13">
        <v>0.24</v>
      </c>
      <c r="L26" s="13">
        <v>1</v>
      </c>
      <c r="M26" s="13">
        <v>120</v>
      </c>
      <c r="N26" s="13"/>
      <c r="O26" s="13"/>
      <c r="P26" s="13"/>
      <c r="Q26" s="13"/>
      <c r="R26" s="13"/>
      <c r="S26" s="13">
        <v>1</v>
      </c>
      <c r="T26" s="13"/>
      <c r="U26" s="13"/>
      <c r="V26" s="13"/>
      <c r="W26" s="13"/>
      <c r="X26" s="13"/>
      <c r="Y26" s="13"/>
      <c r="Z26" s="13"/>
    </row>
    <row r="27" spans="1:26" x14ac:dyDescent="0.2">
      <c r="A27" s="27">
        <v>25</v>
      </c>
      <c r="B27" s="13" t="s">
        <v>47</v>
      </c>
      <c r="C27" s="13" t="s">
        <v>154</v>
      </c>
      <c r="D27" s="13"/>
      <c r="E27" s="13"/>
      <c r="F27" s="13"/>
      <c r="G27" s="13">
        <f t="shared" si="0"/>
        <v>3</v>
      </c>
      <c r="H27" s="13"/>
      <c r="I27" s="13"/>
      <c r="J27" s="13">
        <v>2</v>
      </c>
      <c r="K27" s="13">
        <v>0.24</v>
      </c>
      <c r="L27" s="13"/>
      <c r="M27" s="13"/>
      <c r="N27" s="13"/>
      <c r="O27" s="13"/>
      <c r="P27" s="13"/>
      <c r="Q27" s="13"/>
      <c r="R27" s="13"/>
      <c r="S27" s="13">
        <v>3</v>
      </c>
      <c r="T27" s="13"/>
      <c r="U27" s="13"/>
      <c r="V27" s="13"/>
      <c r="W27" s="13"/>
      <c r="X27" s="13"/>
      <c r="Y27" s="13"/>
      <c r="Z27" s="13"/>
    </row>
    <row r="28" spans="1:26" x14ac:dyDescent="0.2">
      <c r="A28" s="27">
        <v>26</v>
      </c>
      <c r="B28" s="13" t="s">
        <v>103</v>
      </c>
      <c r="C28" s="13" t="s">
        <v>154</v>
      </c>
      <c r="D28" s="13"/>
      <c r="E28" s="13"/>
      <c r="F28" s="13"/>
      <c r="G28" s="13">
        <f t="shared" si="0"/>
        <v>2</v>
      </c>
      <c r="H28" s="13"/>
      <c r="I28" s="13"/>
      <c r="J28" s="13">
        <v>2</v>
      </c>
      <c r="K28" s="13">
        <v>0.24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x14ac:dyDescent="0.2">
      <c r="A29" s="27">
        <v>27</v>
      </c>
      <c r="B29" s="13" t="s">
        <v>162</v>
      </c>
      <c r="C29" s="13" t="s">
        <v>156</v>
      </c>
      <c r="D29" s="13"/>
      <c r="E29" s="13"/>
      <c r="F29" s="13"/>
      <c r="G29" s="13">
        <f t="shared" si="0"/>
        <v>3</v>
      </c>
      <c r="H29" s="13"/>
      <c r="I29" s="13"/>
      <c r="J29" s="13">
        <v>3</v>
      </c>
      <c r="K29" s="13">
        <v>0.24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x14ac:dyDescent="0.2">
      <c r="A30" s="27">
        <v>28</v>
      </c>
      <c r="B30" s="13" t="s">
        <v>48</v>
      </c>
      <c r="C30" s="13" t="s">
        <v>156</v>
      </c>
      <c r="D30" s="13"/>
      <c r="E30" s="13"/>
      <c r="F30" s="13"/>
      <c r="G30" s="13">
        <f t="shared" si="0"/>
        <v>4</v>
      </c>
      <c r="H30" s="13"/>
      <c r="I30" s="13"/>
      <c r="J30" s="13">
        <v>4</v>
      </c>
      <c r="K30" s="13">
        <v>0.24</v>
      </c>
      <c r="L30" s="13"/>
      <c r="M30" s="13"/>
      <c r="N30" s="13"/>
      <c r="O30" s="13"/>
      <c r="P30" s="13"/>
      <c r="Q30" s="13"/>
      <c r="R30" s="13"/>
      <c r="S30" s="13">
        <v>2</v>
      </c>
      <c r="T30" s="13"/>
      <c r="U30" s="13"/>
      <c r="V30" s="13"/>
      <c r="W30" s="13"/>
      <c r="X30" s="13"/>
      <c r="Y30" s="13"/>
      <c r="Z30" s="13"/>
    </row>
    <row r="31" spans="1:26" x14ac:dyDescent="0.2">
      <c r="A31" s="27">
        <v>29</v>
      </c>
      <c r="B31" s="13" t="s">
        <v>51</v>
      </c>
      <c r="C31" s="13" t="s">
        <v>154</v>
      </c>
      <c r="D31" s="13"/>
      <c r="E31" s="13"/>
      <c r="F31" s="13"/>
      <c r="G31" s="13">
        <f t="shared" si="0"/>
        <v>4</v>
      </c>
      <c r="H31" s="13"/>
      <c r="I31" s="13"/>
      <c r="J31" s="13">
        <v>4</v>
      </c>
      <c r="K31" s="13">
        <v>0.24</v>
      </c>
      <c r="L31" s="13"/>
      <c r="M31" s="13"/>
      <c r="N31" s="13"/>
      <c r="O31" s="13"/>
      <c r="P31" s="13"/>
      <c r="Q31" s="13"/>
      <c r="R31" s="13"/>
      <c r="S31" s="13">
        <v>3</v>
      </c>
      <c r="T31" s="13"/>
      <c r="U31" s="13"/>
      <c r="V31" s="13"/>
      <c r="W31" s="13"/>
      <c r="X31" s="13"/>
      <c r="Y31" s="13"/>
      <c r="Z31" s="13"/>
    </row>
    <row r="32" spans="1:26" x14ac:dyDescent="0.2">
      <c r="A32" s="27">
        <v>30</v>
      </c>
      <c r="B32" s="13" t="s">
        <v>52</v>
      </c>
      <c r="C32" s="13" t="s">
        <v>154</v>
      </c>
      <c r="D32" s="13"/>
      <c r="E32" s="13"/>
      <c r="F32" s="13"/>
      <c r="G32" s="13">
        <f t="shared" si="0"/>
        <v>3</v>
      </c>
      <c r="H32" s="13"/>
      <c r="I32" s="13"/>
      <c r="J32" s="13">
        <v>3</v>
      </c>
      <c r="K32" s="13">
        <v>0.24</v>
      </c>
      <c r="L32" s="13"/>
      <c r="M32" s="13"/>
      <c r="N32" s="13"/>
      <c r="O32" s="13"/>
      <c r="P32" s="13"/>
      <c r="Q32" s="13"/>
      <c r="R32" s="13"/>
      <c r="S32" s="13">
        <v>2</v>
      </c>
      <c r="T32" s="13"/>
      <c r="U32" s="13"/>
      <c r="V32" s="13"/>
      <c r="W32" s="13"/>
      <c r="X32" s="13"/>
      <c r="Y32" s="13"/>
      <c r="Z32" s="13"/>
    </row>
    <row r="33" spans="1:26" x14ac:dyDescent="0.2">
      <c r="A33" s="27">
        <v>31</v>
      </c>
      <c r="B33" s="13" t="s">
        <v>53</v>
      </c>
      <c r="C33" s="13" t="s">
        <v>156</v>
      </c>
      <c r="D33" s="13"/>
      <c r="E33" s="13"/>
      <c r="F33" s="13"/>
      <c r="G33" s="13">
        <f t="shared" si="0"/>
        <v>1</v>
      </c>
      <c r="H33" s="13">
        <v>1</v>
      </c>
      <c r="I33" s="13"/>
      <c r="J33" s="13">
        <v>1</v>
      </c>
      <c r="K33" s="13">
        <v>0.24</v>
      </c>
      <c r="L33" s="13">
        <v>1</v>
      </c>
      <c r="M33" s="13">
        <v>3600</v>
      </c>
      <c r="N33" s="13"/>
      <c r="O33" s="13"/>
      <c r="P33" s="13"/>
      <c r="Q33" s="13"/>
      <c r="R33" s="13"/>
      <c r="S33" s="13">
        <v>1</v>
      </c>
      <c r="T33" s="13"/>
      <c r="U33" s="13"/>
      <c r="V33" s="13"/>
      <c r="W33" s="13"/>
      <c r="X33" s="13"/>
      <c r="Y33" s="13"/>
      <c r="Z33" s="13"/>
    </row>
    <row r="34" spans="1:26" x14ac:dyDescent="0.2">
      <c r="A34" s="27">
        <v>32</v>
      </c>
      <c r="B34" s="13" t="s">
        <v>102</v>
      </c>
      <c r="C34" s="13" t="s">
        <v>154</v>
      </c>
      <c r="D34" s="13"/>
      <c r="E34" s="13"/>
      <c r="F34" s="13"/>
      <c r="G34" s="13">
        <f t="shared" si="0"/>
        <v>3</v>
      </c>
      <c r="H34" s="13"/>
      <c r="I34" s="13"/>
      <c r="J34" s="13">
        <v>3</v>
      </c>
      <c r="K34" s="13">
        <v>0.24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2">
      <c r="A35" s="27">
        <v>33</v>
      </c>
      <c r="B35" s="13" t="s">
        <v>54</v>
      </c>
      <c r="C35" s="13" t="s">
        <v>154</v>
      </c>
      <c r="D35" s="13"/>
      <c r="E35" s="13"/>
      <c r="F35" s="13"/>
      <c r="G35" s="13">
        <f t="shared" si="0"/>
        <v>3</v>
      </c>
      <c r="H35" s="13"/>
      <c r="I35" s="13"/>
      <c r="J35" s="13">
        <v>2</v>
      </c>
      <c r="K35" s="13">
        <v>0.24</v>
      </c>
      <c r="L35" s="13"/>
      <c r="M35" s="13"/>
      <c r="N35" s="13"/>
      <c r="O35" s="13"/>
      <c r="P35" s="13"/>
      <c r="Q35" s="13"/>
      <c r="R35" s="13"/>
      <c r="S35" s="13">
        <v>3</v>
      </c>
      <c r="T35" s="13"/>
      <c r="U35" s="13"/>
      <c r="V35" s="13"/>
      <c r="W35" s="13"/>
      <c r="X35" s="13"/>
      <c r="Y35" s="13"/>
      <c r="Z35" s="13"/>
    </row>
    <row r="36" spans="1:26" x14ac:dyDescent="0.2">
      <c r="A36" s="27">
        <v>34</v>
      </c>
      <c r="B36" s="13" t="s">
        <v>55</v>
      </c>
      <c r="C36" s="13" t="s">
        <v>154</v>
      </c>
      <c r="D36" s="13"/>
      <c r="E36" s="13"/>
      <c r="F36" s="13"/>
      <c r="G36" s="13">
        <f t="shared" si="0"/>
        <v>3</v>
      </c>
      <c r="H36" s="13"/>
      <c r="I36" s="13"/>
      <c r="J36" s="13">
        <v>3</v>
      </c>
      <c r="K36" s="13">
        <v>0.24</v>
      </c>
      <c r="L36" s="13"/>
      <c r="M36" s="13"/>
      <c r="N36" s="13"/>
      <c r="O36" s="13"/>
      <c r="P36" s="13"/>
      <c r="Q36" s="13"/>
      <c r="R36" s="13"/>
      <c r="S36" s="13">
        <v>3</v>
      </c>
      <c r="T36" s="13"/>
      <c r="U36" s="13"/>
      <c r="V36" s="13"/>
      <c r="W36" s="13"/>
      <c r="X36" s="13"/>
      <c r="Y36" s="13"/>
      <c r="Z36" s="13"/>
    </row>
    <row r="37" spans="1:26" x14ac:dyDescent="0.2">
      <c r="A37" s="27">
        <v>35</v>
      </c>
      <c r="B37" s="13" t="s">
        <v>56</v>
      </c>
      <c r="C37" s="13" t="s">
        <v>154</v>
      </c>
      <c r="D37" s="13"/>
      <c r="E37" s="13"/>
      <c r="F37" s="13"/>
      <c r="G37" s="13">
        <f t="shared" si="0"/>
        <v>10</v>
      </c>
      <c r="H37" s="13"/>
      <c r="I37" s="13"/>
      <c r="J37" s="13">
        <v>10</v>
      </c>
      <c r="K37" s="13">
        <v>0.24</v>
      </c>
      <c r="L37" s="13">
        <v>2</v>
      </c>
      <c r="M37" s="13">
        <v>2500</v>
      </c>
      <c r="N37" s="13"/>
      <c r="O37" s="13"/>
      <c r="P37" s="13"/>
      <c r="Q37" s="13"/>
      <c r="R37" s="13"/>
      <c r="S37" s="13">
        <v>6</v>
      </c>
      <c r="T37" s="13"/>
      <c r="U37" s="13"/>
      <c r="V37" s="13"/>
      <c r="W37" s="13"/>
      <c r="X37" s="13"/>
      <c r="Y37" s="13"/>
      <c r="Z37" s="13"/>
    </row>
    <row r="38" spans="1:26" x14ac:dyDescent="0.2">
      <c r="A38" s="27">
        <v>36</v>
      </c>
      <c r="B38" s="13" t="s">
        <v>57</v>
      </c>
      <c r="C38" s="13" t="s">
        <v>154</v>
      </c>
      <c r="D38" s="13"/>
      <c r="E38" s="13"/>
      <c r="F38" s="13"/>
      <c r="G38" s="13">
        <f t="shared" si="0"/>
        <v>7</v>
      </c>
      <c r="H38" s="13"/>
      <c r="I38" s="13"/>
      <c r="J38" s="13">
        <v>7</v>
      </c>
      <c r="K38" s="13">
        <v>0.24</v>
      </c>
      <c r="L38" s="13"/>
      <c r="M38" s="13"/>
      <c r="N38" s="13"/>
      <c r="O38" s="13"/>
      <c r="P38" s="13"/>
      <c r="Q38" s="13"/>
      <c r="R38" s="13"/>
      <c r="S38" s="13">
        <v>5</v>
      </c>
      <c r="T38" s="13"/>
      <c r="U38" s="13"/>
      <c r="V38" s="13"/>
      <c r="W38" s="13"/>
      <c r="X38" s="13"/>
      <c r="Y38" s="13"/>
      <c r="Z38" s="13"/>
    </row>
    <row r="39" spans="1:26" x14ac:dyDescent="0.2">
      <c r="A39" s="27">
        <v>37</v>
      </c>
      <c r="B39" s="13" t="s">
        <v>161</v>
      </c>
      <c r="C39" s="13" t="s">
        <v>156</v>
      </c>
      <c r="D39" s="13"/>
      <c r="E39" s="13"/>
      <c r="F39" s="13"/>
      <c r="G39" s="13">
        <f t="shared" si="0"/>
        <v>1</v>
      </c>
      <c r="H39" s="13"/>
      <c r="I39" s="13"/>
      <c r="J39" s="13">
        <v>1</v>
      </c>
      <c r="K39" s="13">
        <v>0.24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x14ac:dyDescent="0.2">
      <c r="A40" s="27">
        <v>38</v>
      </c>
      <c r="B40" s="13" t="s">
        <v>58</v>
      </c>
      <c r="C40" s="13" t="s">
        <v>156</v>
      </c>
      <c r="D40" s="13"/>
      <c r="E40" s="13"/>
      <c r="F40" s="13"/>
      <c r="G40" s="13">
        <f t="shared" si="0"/>
        <v>1</v>
      </c>
      <c r="H40" s="13">
        <v>1</v>
      </c>
      <c r="I40" s="13"/>
      <c r="J40" s="13">
        <v>1</v>
      </c>
      <c r="K40" s="13">
        <v>0.24</v>
      </c>
      <c r="L40" s="13"/>
      <c r="M40" s="13"/>
      <c r="N40" s="13"/>
      <c r="O40" s="13"/>
      <c r="P40" s="13"/>
      <c r="Q40" s="13"/>
      <c r="R40" s="13"/>
      <c r="S40" s="13">
        <v>1</v>
      </c>
      <c r="T40" s="13"/>
      <c r="U40" s="13"/>
      <c r="V40" s="13"/>
      <c r="W40" s="13"/>
      <c r="X40" s="13"/>
      <c r="Y40" s="13"/>
      <c r="Z40" s="13"/>
    </row>
    <row r="41" spans="1:26" x14ac:dyDescent="0.2">
      <c r="A41" s="27">
        <v>39</v>
      </c>
      <c r="B41" s="13" t="s">
        <v>160</v>
      </c>
      <c r="C41" s="13" t="s">
        <v>156</v>
      </c>
      <c r="D41" s="13"/>
      <c r="E41" s="13"/>
      <c r="F41" s="13"/>
      <c r="G41" s="13">
        <f t="shared" si="0"/>
        <v>1</v>
      </c>
      <c r="H41" s="13"/>
      <c r="I41" s="13"/>
      <c r="J41" s="13">
        <v>1</v>
      </c>
      <c r="K41" s="13">
        <v>0.24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x14ac:dyDescent="0.2">
      <c r="A42" s="27">
        <v>40</v>
      </c>
      <c r="B42" s="13" t="s">
        <v>59</v>
      </c>
      <c r="C42" s="13" t="s">
        <v>156</v>
      </c>
      <c r="D42" s="13"/>
      <c r="E42" s="13"/>
      <c r="F42" s="13"/>
      <c r="G42" s="13">
        <f t="shared" si="0"/>
        <v>2</v>
      </c>
      <c r="H42" s="13">
        <v>2</v>
      </c>
      <c r="I42" s="13"/>
      <c r="J42" s="13">
        <v>2</v>
      </c>
      <c r="K42" s="13">
        <v>0.24</v>
      </c>
      <c r="L42" s="13"/>
      <c r="M42" s="13"/>
      <c r="N42" s="13"/>
      <c r="O42" s="13"/>
      <c r="P42" s="13"/>
      <c r="Q42" s="13"/>
      <c r="R42" s="13"/>
      <c r="S42" s="13">
        <v>2</v>
      </c>
      <c r="T42" s="13"/>
      <c r="U42" s="13"/>
      <c r="V42" s="13"/>
      <c r="W42" s="13"/>
      <c r="X42" s="13"/>
      <c r="Y42" s="13"/>
      <c r="Z42" s="13"/>
    </row>
    <row r="43" spans="1:26" x14ac:dyDescent="0.2">
      <c r="A43" s="27">
        <v>41</v>
      </c>
      <c r="B43" s="13" t="s">
        <v>60</v>
      </c>
      <c r="C43" s="13" t="s">
        <v>156</v>
      </c>
      <c r="D43" s="13"/>
      <c r="E43" s="13"/>
      <c r="F43" s="13"/>
      <c r="G43" s="13">
        <f t="shared" si="0"/>
        <v>3</v>
      </c>
      <c r="H43" s="13">
        <v>1</v>
      </c>
      <c r="I43" s="13"/>
      <c r="J43" s="13">
        <v>3</v>
      </c>
      <c r="K43" s="13">
        <v>0.24</v>
      </c>
      <c r="L43" s="13">
        <v>1</v>
      </c>
      <c r="M43" s="13"/>
      <c r="N43" s="13"/>
      <c r="O43" s="13"/>
      <c r="P43" s="13"/>
      <c r="Q43" s="13"/>
      <c r="R43" s="13"/>
      <c r="S43" s="13">
        <v>1</v>
      </c>
      <c r="T43" s="13"/>
      <c r="U43" s="13"/>
      <c r="V43" s="13"/>
      <c r="W43" s="13"/>
      <c r="X43" s="13"/>
      <c r="Y43" s="13"/>
      <c r="Z43" s="13"/>
    </row>
    <row r="44" spans="1:26" x14ac:dyDescent="0.2">
      <c r="A44" s="27">
        <v>42</v>
      </c>
      <c r="B44" s="13" t="s">
        <v>64</v>
      </c>
      <c r="C44" s="13" t="s">
        <v>156</v>
      </c>
      <c r="D44" s="13"/>
      <c r="E44" s="13"/>
      <c r="F44" s="13"/>
      <c r="G44" s="13">
        <f t="shared" si="0"/>
        <v>2</v>
      </c>
      <c r="H44" s="13"/>
      <c r="I44" s="13"/>
      <c r="J44" s="13">
        <v>2</v>
      </c>
      <c r="K44" s="13">
        <v>0.24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">
      <c r="A45" s="27">
        <v>43</v>
      </c>
      <c r="B45" s="13" t="s">
        <v>65</v>
      </c>
      <c r="C45" s="13" t="s">
        <v>154</v>
      </c>
      <c r="D45" s="13"/>
      <c r="E45" s="13"/>
      <c r="F45" s="13"/>
      <c r="G45" s="13">
        <v>27</v>
      </c>
      <c r="H45" s="13"/>
      <c r="I45" s="13"/>
      <c r="J45" s="13">
        <v>7</v>
      </c>
      <c r="K45" s="13">
        <v>15</v>
      </c>
      <c r="L45" s="13"/>
      <c r="M45" s="13"/>
      <c r="N45" s="13"/>
      <c r="O45" s="13"/>
      <c r="P45" s="13"/>
      <c r="Q45" s="13"/>
      <c r="R45" s="13"/>
      <c r="S45" s="13">
        <v>2</v>
      </c>
      <c r="T45" s="13"/>
      <c r="U45" s="13">
        <v>1</v>
      </c>
      <c r="V45" s="13"/>
      <c r="W45" s="13"/>
      <c r="X45" s="13"/>
      <c r="Y45" s="13"/>
      <c r="Z45" s="13"/>
    </row>
    <row r="46" spans="1:26" x14ac:dyDescent="0.2">
      <c r="A46" s="27">
        <v>44</v>
      </c>
      <c r="B46" s="13" t="s">
        <v>66</v>
      </c>
      <c r="C46" s="13" t="s">
        <v>154</v>
      </c>
      <c r="D46" s="13"/>
      <c r="E46" s="13"/>
      <c r="F46" s="13"/>
      <c r="G46" s="13">
        <f t="shared" ref="G46:G52" si="1">MAX(H46,I46,J46,N46,O46,P46,Q46,R46,S46,T46,U46,V46)</f>
        <v>5</v>
      </c>
      <c r="H46" s="13"/>
      <c r="I46" s="13"/>
      <c r="J46" s="13">
        <v>5</v>
      </c>
      <c r="K46" s="13">
        <v>0.24</v>
      </c>
      <c r="L46" s="13"/>
      <c r="M46" s="13"/>
      <c r="N46" s="13"/>
      <c r="O46" s="13"/>
      <c r="P46" s="13"/>
      <c r="Q46" s="13"/>
      <c r="R46" s="13"/>
      <c r="S46" s="13">
        <v>1</v>
      </c>
      <c r="T46" s="13"/>
      <c r="U46" s="13"/>
      <c r="V46" s="13"/>
      <c r="W46" s="13"/>
      <c r="X46" s="13"/>
      <c r="Y46" s="13"/>
      <c r="Z46" s="13"/>
    </row>
    <row r="47" spans="1:26" x14ac:dyDescent="0.2">
      <c r="A47" s="27">
        <v>45</v>
      </c>
      <c r="B47" s="13" t="s">
        <v>144</v>
      </c>
      <c r="C47" s="13" t="s">
        <v>154</v>
      </c>
      <c r="D47" s="13"/>
      <c r="E47" s="13"/>
      <c r="F47" s="13"/>
      <c r="G47" s="13">
        <f t="shared" si="1"/>
        <v>2</v>
      </c>
      <c r="H47" s="13"/>
      <c r="I47" s="13"/>
      <c r="J47" s="13">
        <v>2</v>
      </c>
      <c r="K47" s="13">
        <v>0.24</v>
      </c>
      <c r="L47" s="13"/>
      <c r="M47" s="13"/>
      <c r="N47" s="13"/>
      <c r="O47" s="13"/>
      <c r="P47" s="13"/>
      <c r="Q47" s="13"/>
      <c r="R47" s="13"/>
      <c r="S47" s="13">
        <v>2</v>
      </c>
      <c r="T47" s="13"/>
      <c r="U47" s="13"/>
      <c r="V47" s="13"/>
      <c r="W47" s="13"/>
      <c r="X47" s="13"/>
      <c r="Y47" s="13"/>
      <c r="Z47" s="13"/>
    </row>
    <row r="48" spans="1:26" x14ac:dyDescent="0.2">
      <c r="A48" s="27">
        <v>46</v>
      </c>
      <c r="B48" s="13" t="s">
        <v>67</v>
      </c>
      <c r="C48" s="13" t="s">
        <v>154</v>
      </c>
      <c r="D48" s="13"/>
      <c r="E48" s="13"/>
      <c r="F48" s="13"/>
      <c r="G48" s="13">
        <f t="shared" si="1"/>
        <v>4</v>
      </c>
      <c r="H48" s="13"/>
      <c r="I48" s="13"/>
      <c r="J48" s="13">
        <v>4</v>
      </c>
      <c r="K48" s="13">
        <v>0.24</v>
      </c>
      <c r="L48" s="13"/>
      <c r="M48" s="13"/>
      <c r="N48" s="13"/>
      <c r="O48" s="13"/>
      <c r="P48" s="13"/>
      <c r="Q48" s="13"/>
      <c r="R48" s="13"/>
      <c r="S48" s="13">
        <v>3</v>
      </c>
      <c r="T48" s="13"/>
      <c r="U48" s="13">
        <v>1</v>
      </c>
      <c r="V48" s="13"/>
      <c r="W48" s="13"/>
      <c r="X48" s="13"/>
      <c r="Y48" s="13"/>
      <c r="Z48" s="13"/>
    </row>
    <row r="49" spans="1:26" x14ac:dyDescent="0.2">
      <c r="A49" s="27">
        <v>47</v>
      </c>
      <c r="B49" s="13" t="s">
        <v>68</v>
      </c>
      <c r="C49" s="13" t="s">
        <v>154</v>
      </c>
      <c r="D49" s="13"/>
      <c r="E49" s="13"/>
      <c r="F49" s="13"/>
      <c r="G49" s="13">
        <f t="shared" si="1"/>
        <v>1</v>
      </c>
      <c r="H49" s="13"/>
      <c r="I49" s="13"/>
      <c r="J49" s="13">
        <v>1</v>
      </c>
      <c r="K49" s="13">
        <v>0.24</v>
      </c>
      <c r="L49" s="13"/>
      <c r="M49" s="13"/>
      <c r="N49" s="13"/>
      <c r="O49" s="13"/>
      <c r="P49" s="13"/>
      <c r="Q49" s="13"/>
      <c r="R49" s="13"/>
      <c r="S49" s="13">
        <v>1</v>
      </c>
      <c r="T49" s="13"/>
      <c r="U49" s="13"/>
      <c r="V49" s="13"/>
      <c r="W49" s="13"/>
      <c r="X49" s="13"/>
      <c r="Y49" s="13"/>
      <c r="Z49" s="13"/>
    </row>
    <row r="50" spans="1:26" x14ac:dyDescent="0.2">
      <c r="A50" s="27">
        <v>48</v>
      </c>
      <c r="B50" s="13" t="s">
        <v>69</v>
      </c>
      <c r="C50" s="13" t="s">
        <v>156</v>
      </c>
      <c r="D50" s="13"/>
      <c r="E50" s="13"/>
      <c r="F50" s="13"/>
      <c r="G50" s="13">
        <f t="shared" si="1"/>
        <v>2</v>
      </c>
      <c r="H50" s="13"/>
      <c r="I50" s="13"/>
      <c r="J50" s="13">
        <v>2</v>
      </c>
      <c r="K50" s="13">
        <v>0.24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x14ac:dyDescent="0.2">
      <c r="A51" s="27">
        <v>49</v>
      </c>
      <c r="B51" s="13" t="s">
        <v>72</v>
      </c>
      <c r="C51" s="13" t="s">
        <v>154</v>
      </c>
      <c r="D51" s="13"/>
      <c r="E51" s="13"/>
      <c r="F51" s="13"/>
      <c r="G51" s="13">
        <f t="shared" si="1"/>
        <v>3</v>
      </c>
      <c r="H51" s="13"/>
      <c r="I51" s="13"/>
      <c r="J51" s="13">
        <v>3</v>
      </c>
      <c r="K51" s="13">
        <v>0.24</v>
      </c>
      <c r="L51" s="13"/>
      <c r="M51" s="13"/>
      <c r="N51" s="13"/>
      <c r="O51" s="13"/>
      <c r="P51" s="13"/>
      <c r="Q51" s="13"/>
      <c r="R51" s="13"/>
      <c r="S51" s="13">
        <v>1</v>
      </c>
      <c r="T51" s="13"/>
      <c r="U51" s="13"/>
      <c r="V51" s="13"/>
      <c r="W51" s="13"/>
      <c r="X51" s="13"/>
      <c r="Y51" s="13"/>
      <c r="Z51" s="13"/>
    </row>
    <row r="52" spans="1:26" x14ac:dyDescent="0.2">
      <c r="A52" s="27">
        <v>50</v>
      </c>
      <c r="B52" s="13" t="s">
        <v>73</v>
      </c>
      <c r="C52" s="13" t="s">
        <v>154</v>
      </c>
      <c r="D52" s="13"/>
      <c r="E52" s="13"/>
      <c r="F52" s="13"/>
      <c r="G52" s="13">
        <f t="shared" si="1"/>
        <v>4</v>
      </c>
      <c r="H52" s="13">
        <v>1</v>
      </c>
      <c r="I52" s="13"/>
      <c r="J52" s="13">
        <v>4</v>
      </c>
      <c r="K52" s="13">
        <v>0.24</v>
      </c>
      <c r="L52" s="13"/>
      <c r="M52" s="13"/>
      <c r="N52" s="13"/>
      <c r="O52" s="13"/>
      <c r="P52" s="13"/>
      <c r="Q52" s="13"/>
      <c r="R52" s="13"/>
      <c r="S52" s="13">
        <v>4</v>
      </c>
      <c r="T52" s="13"/>
      <c r="U52" s="13"/>
      <c r="V52" s="13"/>
      <c r="W52" s="13"/>
      <c r="X52" s="13"/>
      <c r="Y52" s="13"/>
      <c r="Z52" s="13"/>
    </row>
    <row r="53" spans="1:26" x14ac:dyDescent="0.2">
      <c r="A53" s="27">
        <v>51</v>
      </c>
      <c r="B53" s="13" t="s">
        <v>121</v>
      </c>
      <c r="C53" s="13" t="s">
        <v>156</v>
      </c>
      <c r="D53" s="13"/>
      <c r="E53" s="13"/>
      <c r="F53" s="13"/>
      <c r="G53" s="13">
        <v>27</v>
      </c>
      <c r="H53" s="13">
        <v>1</v>
      </c>
      <c r="I53" s="13"/>
      <c r="J53" s="13">
        <v>5</v>
      </c>
      <c r="K53" s="13">
        <v>5</v>
      </c>
      <c r="L53" s="13"/>
      <c r="M53" s="13"/>
      <c r="N53" s="13"/>
      <c r="O53" s="13"/>
      <c r="P53" s="13"/>
      <c r="Q53" s="13"/>
      <c r="R53" s="13"/>
      <c r="S53" s="13">
        <v>3</v>
      </c>
      <c r="T53" s="13"/>
      <c r="U53" s="13"/>
      <c r="V53" s="13"/>
      <c r="W53" s="13"/>
      <c r="X53" s="13"/>
      <c r="Y53" s="13"/>
      <c r="Z53" s="13"/>
    </row>
    <row r="54" spans="1:26" x14ac:dyDescent="0.2">
      <c r="A54" s="27">
        <v>52</v>
      </c>
      <c r="B54" s="13" t="s">
        <v>75</v>
      </c>
      <c r="C54" s="13" t="s">
        <v>154</v>
      </c>
      <c r="D54" s="13"/>
      <c r="E54" s="13"/>
      <c r="F54" s="13"/>
      <c r="G54" s="13">
        <f t="shared" ref="G54:G68" si="2">MAX(H54,I54,J54,N54,O54,P54,Q54,R54,S54,T54,U54,V54)</f>
        <v>6</v>
      </c>
      <c r="H54" s="13"/>
      <c r="I54" s="13"/>
      <c r="J54" s="13">
        <v>6</v>
      </c>
      <c r="K54" s="13">
        <v>0.24</v>
      </c>
      <c r="L54" s="13"/>
      <c r="M54" s="13"/>
      <c r="N54" s="13"/>
      <c r="O54" s="13"/>
      <c r="P54" s="13"/>
      <c r="Q54" s="13"/>
      <c r="R54" s="13">
        <v>1</v>
      </c>
      <c r="S54" s="13"/>
      <c r="T54" s="13"/>
      <c r="U54" s="13">
        <v>1</v>
      </c>
      <c r="V54" s="13"/>
      <c r="W54" s="13"/>
      <c r="X54" s="13"/>
      <c r="Y54" s="13"/>
      <c r="Z54" s="13"/>
    </row>
    <row r="55" spans="1:26" x14ac:dyDescent="0.2">
      <c r="A55" s="27">
        <v>53</v>
      </c>
      <c r="B55" s="13" t="s">
        <v>76</v>
      </c>
      <c r="C55" s="13" t="s">
        <v>154</v>
      </c>
      <c r="D55" s="13"/>
      <c r="E55" s="13"/>
      <c r="F55" s="13"/>
      <c r="G55" s="13">
        <f t="shared" si="2"/>
        <v>5</v>
      </c>
      <c r="H55" s="13"/>
      <c r="I55" s="13"/>
      <c r="J55" s="13">
        <v>5</v>
      </c>
      <c r="K55" s="13">
        <v>0.24</v>
      </c>
      <c r="L55" s="13"/>
      <c r="M55" s="13"/>
      <c r="N55" s="13"/>
      <c r="O55" s="13"/>
      <c r="P55" s="13"/>
      <c r="Q55" s="13"/>
      <c r="R55" s="13"/>
      <c r="S55" s="13">
        <v>1</v>
      </c>
      <c r="T55" s="13"/>
      <c r="U55" s="13"/>
      <c r="V55" s="13"/>
      <c r="W55" s="13"/>
      <c r="X55" s="13"/>
      <c r="Y55" s="13"/>
      <c r="Z55" s="13"/>
    </row>
    <row r="56" spans="1:26" x14ac:dyDescent="0.2">
      <c r="A56" s="27">
        <v>54</v>
      </c>
      <c r="B56" s="13" t="s">
        <v>120</v>
      </c>
      <c r="C56" s="13" t="s">
        <v>154</v>
      </c>
      <c r="D56" s="13"/>
      <c r="E56" s="13"/>
      <c r="F56" s="13"/>
      <c r="G56" s="13">
        <f t="shared" si="2"/>
        <v>6</v>
      </c>
      <c r="H56" s="13"/>
      <c r="I56" s="13"/>
      <c r="J56" s="13">
        <v>6</v>
      </c>
      <c r="K56" s="13">
        <v>0.24</v>
      </c>
      <c r="L56" s="13">
        <v>1</v>
      </c>
      <c r="M56" s="13">
        <v>1200</v>
      </c>
      <c r="N56" s="13"/>
      <c r="O56" s="13"/>
      <c r="P56" s="13"/>
      <c r="Q56" s="13"/>
      <c r="R56" s="13"/>
      <c r="S56" s="13">
        <v>3</v>
      </c>
      <c r="T56" s="13"/>
      <c r="U56" s="13"/>
      <c r="V56" s="13"/>
      <c r="W56" s="13"/>
      <c r="X56" s="13"/>
      <c r="Y56" s="13"/>
      <c r="Z56" s="13"/>
    </row>
    <row r="57" spans="1:26" x14ac:dyDescent="0.2">
      <c r="A57" s="27">
        <v>55</v>
      </c>
      <c r="B57" s="13" t="s">
        <v>78</v>
      </c>
      <c r="C57" s="13" t="s">
        <v>154</v>
      </c>
      <c r="D57" s="13"/>
      <c r="E57" s="13"/>
      <c r="F57" s="13"/>
      <c r="G57" s="13">
        <f t="shared" si="2"/>
        <v>4</v>
      </c>
      <c r="H57" s="13"/>
      <c r="I57" s="13"/>
      <c r="J57" s="13">
        <v>4</v>
      </c>
      <c r="K57" s="13">
        <v>0.24</v>
      </c>
      <c r="L57" s="13"/>
      <c r="M57" s="13"/>
      <c r="N57" s="13"/>
      <c r="O57" s="13"/>
      <c r="P57" s="13">
        <v>4</v>
      </c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x14ac:dyDescent="0.2">
      <c r="A58" s="27">
        <v>56</v>
      </c>
      <c r="B58" s="13" t="s">
        <v>98</v>
      </c>
      <c r="C58" s="13" t="s">
        <v>154</v>
      </c>
      <c r="D58" s="13"/>
      <c r="E58" s="13"/>
      <c r="F58" s="13"/>
      <c r="G58" s="13">
        <f t="shared" si="2"/>
        <v>2</v>
      </c>
      <c r="H58" s="13"/>
      <c r="I58" s="13"/>
      <c r="J58" s="13">
        <v>2</v>
      </c>
      <c r="K58" s="13">
        <v>0.24</v>
      </c>
      <c r="L58" s="13"/>
      <c r="M58" s="13"/>
      <c r="N58" s="13"/>
      <c r="O58" s="13"/>
      <c r="P58" s="13"/>
      <c r="Q58" s="13"/>
      <c r="R58" s="13"/>
      <c r="S58" s="13">
        <v>1</v>
      </c>
      <c r="T58" s="13"/>
      <c r="U58" s="13"/>
      <c r="V58" s="13"/>
      <c r="W58" s="13"/>
      <c r="X58" s="13"/>
      <c r="Y58" s="13"/>
      <c r="Z58" s="13"/>
    </row>
    <row r="59" spans="1:26" x14ac:dyDescent="0.2">
      <c r="A59" s="27">
        <v>57</v>
      </c>
      <c r="B59" s="13" t="s">
        <v>79</v>
      </c>
      <c r="C59" s="13" t="s">
        <v>156</v>
      </c>
      <c r="D59" s="13"/>
      <c r="E59" s="13"/>
      <c r="F59" s="13"/>
      <c r="G59" s="13">
        <f t="shared" si="2"/>
        <v>3</v>
      </c>
      <c r="H59" s="13">
        <v>2</v>
      </c>
      <c r="I59" s="13"/>
      <c r="J59" s="13">
        <v>3</v>
      </c>
      <c r="K59" s="13">
        <v>0.24</v>
      </c>
      <c r="L59" s="13">
        <v>1</v>
      </c>
      <c r="M59" s="13">
        <v>2200</v>
      </c>
      <c r="N59" s="13">
        <v>1</v>
      </c>
      <c r="O59" s="13"/>
      <c r="P59" s="13">
        <v>1</v>
      </c>
      <c r="Q59" s="13"/>
      <c r="R59" s="13"/>
      <c r="S59" s="13">
        <v>3</v>
      </c>
      <c r="T59" s="13"/>
      <c r="U59" s="13"/>
      <c r="V59" s="13"/>
      <c r="W59" s="13"/>
      <c r="X59" s="13"/>
      <c r="Y59" s="13">
        <v>100</v>
      </c>
      <c r="Z59" s="13"/>
    </row>
    <row r="60" spans="1:26" x14ac:dyDescent="0.2">
      <c r="A60" s="27">
        <v>58</v>
      </c>
      <c r="B60" s="13" t="s">
        <v>80</v>
      </c>
      <c r="C60" s="13" t="s">
        <v>154</v>
      </c>
      <c r="D60" s="13"/>
      <c r="E60" s="13"/>
      <c r="F60" s="13"/>
      <c r="G60" s="13">
        <f t="shared" si="2"/>
        <v>2</v>
      </c>
      <c r="H60" s="13"/>
      <c r="I60" s="13"/>
      <c r="J60" s="13">
        <v>2</v>
      </c>
      <c r="K60" s="13">
        <v>0.24</v>
      </c>
      <c r="L60" s="13">
        <v>1</v>
      </c>
      <c r="M60" s="13">
        <v>300</v>
      </c>
      <c r="N60" s="13"/>
      <c r="O60" s="13"/>
      <c r="P60" s="13">
        <v>1</v>
      </c>
      <c r="Q60" s="13"/>
      <c r="R60" s="13"/>
      <c r="S60" s="13">
        <v>1</v>
      </c>
      <c r="T60" s="13"/>
      <c r="U60" s="13"/>
      <c r="V60" s="13"/>
      <c r="W60" s="13"/>
      <c r="X60" s="13"/>
      <c r="Y60" s="13"/>
      <c r="Z60" s="13"/>
    </row>
    <row r="61" spans="1:26" x14ac:dyDescent="0.2">
      <c r="A61" s="27">
        <v>59</v>
      </c>
      <c r="B61" s="13" t="s">
        <v>159</v>
      </c>
      <c r="C61" s="13" t="s">
        <v>156</v>
      </c>
      <c r="D61" s="13"/>
      <c r="E61" s="13"/>
      <c r="F61" s="13"/>
      <c r="G61" s="13">
        <f t="shared" si="2"/>
        <v>1</v>
      </c>
      <c r="H61" s="13"/>
      <c r="I61" s="13"/>
      <c r="J61" s="13">
        <v>1</v>
      </c>
      <c r="K61" s="13">
        <v>0.24</v>
      </c>
      <c r="L61" s="13"/>
      <c r="M61" s="13"/>
      <c r="N61" s="13"/>
      <c r="O61" s="13"/>
      <c r="P61" s="13"/>
      <c r="Q61" s="13"/>
      <c r="R61" s="13"/>
      <c r="S61" s="13">
        <v>1</v>
      </c>
      <c r="T61" s="13"/>
      <c r="U61" s="13"/>
      <c r="V61" s="13"/>
      <c r="W61" s="13"/>
      <c r="X61" s="13"/>
      <c r="Y61" s="13"/>
      <c r="Z61" s="13"/>
    </row>
    <row r="62" spans="1:26" x14ac:dyDescent="0.2">
      <c r="A62" s="27">
        <v>60</v>
      </c>
      <c r="B62" s="13" t="s">
        <v>81</v>
      </c>
      <c r="C62" s="13" t="s">
        <v>156</v>
      </c>
      <c r="D62" s="13"/>
      <c r="E62" s="13"/>
      <c r="F62" s="13"/>
      <c r="G62" s="13">
        <f t="shared" si="2"/>
        <v>3</v>
      </c>
      <c r="H62" s="13">
        <v>2</v>
      </c>
      <c r="I62" s="13"/>
      <c r="J62" s="13">
        <v>3</v>
      </c>
      <c r="K62" s="13">
        <v>0.24</v>
      </c>
      <c r="L62" s="13">
        <v>2</v>
      </c>
      <c r="M62" s="13">
        <v>2200</v>
      </c>
      <c r="N62" s="13"/>
      <c r="O62" s="13"/>
      <c r="P62" s="13"/>
      <c r="Q62" s="13"/>
      <c r="R62" s="13"/>
      <c r="S62" s="13">
        <v>3</v>
      </c>
      <c r="T62" s="13"/>
      <c r="U62" s="13"/>
      <c r="V62" s="13"/>
      <c r="W62" s="13"/>
      <c r="X62" s="13"/>
      <c r="Y62" s="13"/>
      <c r="Z62" s="13"/>
    </row>
    <row r="63" spans="1:26" x14ac:dyDescent="0.2">
      <c r="A63" s="27">
        <v>61</v>
      </c>
      <c r="B63" s="13" t="s">
        <v>82</v>
      </c>
      <c r="C63" s="13" t="s">
        <v>156</v>
      </c>
      <c r="D63" s="13"/>
      <c r="E63" s="13"/>
      <c r="F63" s="13"/>
      <c r="G63" s="13">
        <f t="shared" si="2"/>
        <v>2</v>
      </c>
      <c r="H63" s="13"/>
      <c r="I63" s="13"/>
      <c r="J63" s="13">
        <v>2</v>
      </c>
      <c r="K63" s="13">
        <v>0.24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x14ac:dyDescent="0.2">
      <c r="A64" s="27">
        <v>62</v>
      </c>
      <c r="B64" s="13" t="s">
        <v>119</v>
      </c>
      <c r="C64" s="13" t="s">
        <v>156</v>
      </c>
      <c r="D64" s="13"/>
      <c r="E64" s="13"/>
      <c r="F64" s="13"/>
      <c r="G64" s="13">
        <f t="shared" si="2"/>
        <v>4</v>
      </c>
      <c r="H64" s="13">
        <v>4</v>
      </c>
      <c r="I64" s="13">
        <v>4</v>
      </c>
      <c r="J64" s="13">
        <v>4</v>
      </c>
      <c r="K64" s="13">
        <v>0.24</v>
      </c>
      <c r="L64" s="13">
        <v>3</v>
      </c>
      <c r="M64" s="13">
        <v>650</v>
      </c>
      <c r="N64" s="13"/>
      <c r="O64" s="13"/>
      <c r="P64" s="13"/>
      <c r="Q64" s="13">
        <v>2</v>
      </c>
      <c r="R64" s="13"/>
      <c r="S64" s="13">
        <v>4</v>
      </c>
      <c r="T64" s="13"/>
      <c r="U64" s="13">
        <v>2</v>
      </c>
      <c r="V64" s="13"/>
      <c r="W64" s="13"/>
      <c r="X64" s="13"/>
      <c r="Y64" s="13"/>
      <c r="Z64" s="13"/>
    </row>
    <row r="65" spans="1:26" x14ac:dyDescent="0.2">
      <c r="A65" s="27">
        <v>63</v>
      </c>
      <c r="B65" s="13" t="s">
        <v>117</v>
      </c>
      <c r="C65" s="13" t="s">
        <v>154</v>
      </c>
      <c r="D65" s="13"/>
      <c r="E65" s="13"/>
      <c r="F65" s="13"/>
      <c r="G65" s="13">
        <f t="shared" si="2"/>
        <v>3</v>
      </c>
      <c r="H65" s="13"/>
      <c r="I65" s="13"/>
      <c r="J65" s="13">
        <v>3</v>
      </c>
      <c r="K65" s="13">
        <v>0.24</v>
      </c>
      <c r="L65" s="13"/>
      <c r="M65" s="13"/>
      <c r="N65" s="13"/>
      <c r="O65" s="13"/>
      <c r="P65" s="13"/>
      <c r="Q65" s="13"/>
      <c r="R65" s="13"/>
      <c r="S65" s="13">
        <v>3</v>
      </c>
      <c r="T65" s="13"/>
      <c r="U65" s="13"/>
      <c r="V65" s="13"/>
      <c r="W65" s="13"/>
      <c r="X65" s="13"/>
      <c r="Y65" s="13"/>
      <c r="Z65" s="13"/>
    </row>
    <row r="66" spans="1:26" x14ac:dyDescent="0.2">
      <c r="A66" s="27">
        <v>64</v>
      </c>
      <c r="B66" s="13" t="s">
        <v>158</v>
      </c>
      <c r="C66" s="13" t="s">
        <v>156</v>
      </c>
      <c r="D66" s="13"/>
      <c r="E66" s="13"/>
      <c r="F66" s="13"/>
      <c r="G66" s="13">
        <f t="shared" si="2"/>
        <v>3</v>
      </c>
      <c r="H66" s="13"/>
      <c r="I66" s="13"/>
      <c r="J66" s="13">
        <v>3</v>
      </c>
      <c r="K66" s="13">
        <v>0.24</v>
      </c>
      <c r="L66" s="13"/>
      <c r="M66" s="13"/>
      <c r="N66" s="13"/>
      <c r="O66" s="13"/>
      <c r="P66" s="13"/>
      <c r="Q66" s="13"/>
      <c r="R66" s="13"/>
      <c r="S66" s="13">
        <v>1</v>
      </c>
      <c r="T66" s="13"/>
      <c r="U66" s="13"/>
      <c r="V66" s="13"/>
      <c r="W66" s="13"/>
      <c r="X66" s="13"/>
      <c r="Y66" s="13"/>
      <c r="Z66" s="13"/>
    </row>
    <row r="67" spans="1:26" x14ac:dyDescent="0.2">
      <c r="A67" s="27">
        <v>65</v>
      </c>
      <c r="B67" s="13" t="s">
        <v>157</v>
      </c>
      <c r="C67" s="13" t="s">
        <v>156</v>
      </c>
      <c r="D67" s="13"/>
      <c r="E67" s="13"/>
      <c r="F67" s="13"/>
      <c r="G67" s="13">
        <f t="shared" si="2"/>
        <v>4</v>
      </c>
      <c r="H67" s="13">
        <v>1</v>
      </c>
      <c r="I67" s="13"/>
      <c r="J67" s="13">
        <v>4</v>
      </c>
      <c r="K67" s="13">
        <v>0.1</v>
      </c>
      <c r="L67" s="13"/>
      <c r="M67" s="13"/>
      <c r="N67" s="13"/>
      <c r="O67" s="13"/>
      <c r="P67" s="13"/>
      <c r="Q67" s="13"/>
      <c r="R67" s="13"/>
      <c r="S67" s="13">
        <v>1</v>
      </c>
      <c r="T67" s="13"/>
      <c r="U67" s="13"/>
      <c r="V67" s="13"/>
      <c r="W67" s="13"/>
      <c r="X67" s="13"/>
      <c r="Y67" s="13"/>
      <c r="Z67" s="13"/>
    </row>
    <row r="68" spans="1:26" x14ac:dyDescent="0.2">
      <c r="A68" s="27">
        <v>66</v>
      </c>
      <c r="B68" s="13" t="s">
        <v>155</v>
      </c>
      <c r="C68" s="13" t="s">
        <v>154</v>
      </c>
      <c r="D68" s="13"/>
      <c r="E68" s="13"/>
      <c r="F68" s="13"/>
      <c r="G68" s="13">
        <f t="shared" si="2"/>
        <v>3</v>
      </c>
      <c r="H68" s="13"/>
      <c r="I68" s="13"/>
      <c r="J68" s="13">
        <v>3</v>
      </c>
      <c r="K68" s="13">
        <v>0.9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s="119" customFormat="1" ht="15.75" x14ac:dyDescent="0.25">
      <c r="A69" s="122"/>
      <c r="B69" s="120" t="s">
        <v>153</v>
      </c>
      <c r="C69" s="120"/>
      <c r="D69" s="120"/>
      <c r="E69" s="120"/>
      <c r="F69" s="120"/>
      <c r="G69" s="120">
        <f t="shared" ref="G69:U69" si="3">SUM(G3:G68)</f>
        <v>356</v>
      </c>
      <c r="H69" s="120">
        <f t="shared" si="3"/>
        <v>189</v>
      </c>
      <c r="I69" s="120">
        <f t="shared" si="3"/>
        <v>413</v>
      </c>
      <c r="J69" s="120">
        <f t="shared" si="3"/>
        <v>248</v>
      </c>
      <c r="K69" s="120">
        <f t="shared" si="3"/>
        <v>65.400000000000091</v>
      </c>
      <c r="L69" s="120">
        <f t="shared" si="3"/>
        <v>22</v>
      </c>
      <c r="M69" s="121">
        <f t="shared" si="3"/>
        <v>15590</v>
      </c>
      <c r="N69" s="121">
        <f t="shared" si="3"/>
        <v>16</v>
      </c>
      <c r="O69" s="121">
        <f t="shared" si="3"/>
        <v>5</v>
      </c>
      <c r="P69" s="121">
        <f t="shared" si="3"/>
        <v>8</v>
      </c>
      <c r="Q69" s="121">
        <f t="shared" si="3"/>
        <v>7</v>
      </c>
      <c r="R69" s="121">
        <f t="shared" si="3"/>
        <v>10</v>
      </c>
      <c r="S69" s="121">
        <f t="shared" si="3"/>
        <v>116</v>
      </c>
      <c r="T69" s="120">
        <f t="shared" si="3"/>
        <v>1</v>
      </c>
      <c r="U69" s="120">
        <f t="shared" si="3"/>
        <v>16</v>
      </c>
      <c r="V69" s="120">
        <v>3</v>
      </c>
      <c r="W69" s="120">
        <f>SUM(W3:W68)</f>
        <v>2</v>
      </c>
      <c r="X69" s="120">
        <f>SUM(X3:X68)</f>
        <v>4500</v>
      </c>
      <c r="Y69" s="120">
        <f>SUM(Y3:Y68)</f>
        <v>900</v>
      </c>
      <c r="Z69" s="120">
        <f>SUM(Z3:Z68)</f>
        <v>200</v>
      </c>
    </row>
    <row r="70" spans="1:26" s="13" customFormat="1" ht="45.75" x14ac:dyDescent="0.25">
      <c r="A70" s="27">
        <v>15</v>
      </c>
      <c r="B70" s="118" t="s">
        <v>152</v>
      </c>
      <c r="C70" s="117">
        <v>24744</v>
      </c>
      <c r="G70" s="117">
        <f>27*62</f>
        <v>1674</v>
      </c>
      <c r="H70" s="91" t="s">
        <v>87</v>
      </c>
      <c r="I70" s="91" t="s">
        <v>88</v>
      </c>
      <c r="S70" s="13">
        <v>21</v>
      </c>
    </row>
    <row r="71" spans="1:26" s="50" customFormat="1" ht="15" x14ac:dyDescent="0.25">
      <c r="A71" s="90">
        <f>+A70+66</f>
        <v>81</v>
      </c>
      <c r="B71" s="53" t="s">
        <v>113</v>
      </c>
      <c r="G71" s="89">
        <f>SUM(G69+G70)</f>
        <v>2030</v>
      </c>
      <c r="H71" s="116">
        <v>3093</v>
      </c>
      <c r="I71" s="115">
        <v>1674</v>
      </c>
      <c r="J71" s="89">
        <f t="shared" ref="J71:Z71" si="4">SUM(J69+J70)</f>
        <v>248</v>
      </c>
      <c r="K71" s="89">
        <f t="shared" si="4"/>
        <v>65.400000000000091</v>
      </c>
      <c r="L71" s="114">
        <f t="shared" si="4"/>
        <v>22</v>
      </c>
      <c r="M71" s="111">
        <f t="shared" si="4"/>
        <v>15590</v>
      </c>
      <c r="N71" s="112">
        <f t="shared" si="4"/>
        <v>16</v>
      </c>
      <c r="O71" s="112">
        <f t="shared" si="4"/>
        <v>5</v>
      </c>
      <c r="P71" s="113">
        <f t="shared" si="4"/>
        <v>8</v>
      </c>
      <c r="Q71" s="113">
        <f t="shared" si="4"/>
        <v>7</v>
      </c>
      <c r="R71" s="113">
        <f t="shared" si="4"/>
        <v>10</v>
      </c>
      <c r="S71" s="89">
        <f t="shared" si="4"/>
        <v>137</v>
      </c>
      <c r="T71" s="113">
        <f t="shared" si="4"/>
        <v>1</v>
      </c>
      <c r="U71" s="113">
        <f t="shared" si="4"/>
        <v>16</v>
      </c>
      <c r="V71" s="112">
        <f t="shared" si="4"/>
        <v>3</v>
      </c>
      <c r="W71" s="89">
        <f t="shared" si="4"/>
        <v>2</v>
      </c>
      <c r="X71" s="111">
        <f t="shared" si="4"/>
        <v>4500</v>
      </c>
      <c r="Y71" s="111">
        <f t="shared" si="4"/>
        <v>900</v>
      </c>
      <c r="Z71" s="111">
        <f t="shared" si="4"/>
        <v>200</v>
      </c>
    </row>
    <row r="73" spans="1:26" x14ac:dyDescent="0.2">
      <c r="I73" s="56">
        <f>+H71+I71</f>
        <v>4767</v>
      </c>
    </row>
    <row r="75" spans="1:26" x14ac:dyDescent="0.2">
      <c r="P75" s="110">
        <f>+P71+Q71+R71+S71+T71+U71+W71</f>
        <v>181</v>
      </c>
      <c r="R75" s="87">
        <f>+L71+N71+O71+P71+Q71+T71+R71+U71+V71</f>
        <v>88</v>
      </c>
    </row>
  </sheetData>
  <autoFilter ref="A2:Z71" xr:uid="{00000000-0009-0000-0000-000000000000}"/>
  <mergeCells count="1">
    <mergeCell ref="C1:Z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2F84F-AEDF-48DE-8D29-05B4E301D69A}">
  <dimension ref="A1:X69"/>
  <sheetViews>
    <sheetView view="pageBreakPreview" zoomScale="60" zoomScaleNormal="100" workbookViewId="0">
      <selection activeCell="A6" sqref="A6:XFD6"/>
    </sheetView>
  </sheetViews>
  <sheetFormatPr baseColWidth="10" defaultRowHeight="15" x14ac:dyDescent="0.25"/>
  <cols>
    <col min="2" max="2" width="39.5703125" customWidth="1"/>
  </cols>
  <sheetData>
    <row r="1" spans="1:24" x14ac:dyDescent="0.25">
      <c r="A1" s="195" t="s">
        <v>183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24" ht="126" x14ac:dyDescent="0.25">
      <c r="A2" s="109" t="s">
        <v>0</v>
      </c>
      <c r="B2" s="108" t="s">
        <v>1</v>
      </c>
      <c r="C2" s="107" t="s">
        <v>2</v>
      </c>
      <c r="D2" s="106" t="s">
        <v>3</v>
      </c>
      <c r="E2" s="106" t="s">
        <v>4</v>
      </c>
      <c r="F2" s="106" t="s">
        <v>5</v>
      </c>
      <c r="G2" s="105" t="s">
        <v>6</v>
      </c>
      <c r="H2" s="123" t="s">
        <v>7</v>
      </c>
      <c r="I2" s="123" t="s">
        <v>8</v>
      </c>
      <c r="J2" s="123" t="s">
        <v>137</v>
      </c>
      <c r="K2" s="124" t="s">
        <v>10</v>
      </c>
      <c r="L2" s="124" t="s">
        <v>11</v>
      </c>
      <c r="M2" s="125" t="s">
        <v>12</v>
      </c>
      <c r="N2" s="126" t="s">
        <v>135</v>
      </c>
      <c r="O2" s="126" t="s">
        <v>136</v>
      </c>
      <c r="P2" s="127" t="s">
        <v>176</v>
      </c>
      <c r="Q2" s="126" t="s">
        <v>177</v>
      </c>
      <c r="R2" s="128" t="s">
        <v>17</v>
      </c>
      <c r="S2" s="129" t="s">
        <v>20</v>
      </c>
      <c r="T2" s="129" t="s">
        <v>18</v>
      </c>
      <c r="U2" s="128" t="s">
        <v>21</v>
      </c>
      <c r="V2" s="128" t="s">
        <v>134</v>
      </c>
      <c r="W2" s="123" t="s">
        <v>133</v>
      </c>
      <c r="X2" s="130" t="s">
        <v>178</v>
      </c>
    </row>
    <row r="3" spans="1:24" ht="52.5" customHeight="1" x14ac:dyDescent="0.25">
      <c r="A3" s="13">
        <v>1</v>
      </c>
      <c r="B3" s="55" t="s">
        <v>26</v>
      </c>
      <c r="C3" s="13" t="s">
        <v>27</v>
      </c>
      <c r="D3" s="27">
        <v>10</v>
      </c>
      <c r="E3" s="54" t="s">
        <v>28</v>
      </c>
      <c r="F3" s="54" t="s">
        <v>29</v>
      </c>
      <c r="G3" s="131">
        <f>21+11</f>
        <v>32</v>
      </c>
      <c r="H3" s="132">
        <f>21*10</f>
        <v>210</v>
      </c>
      <c r="I3" s="13"/>
      <c r="J3" s="13">
        <v>11</v>
      </c>
      <c r="K3" s="13"/>
      <c r="L3" s="13"/>
      <c r="M3" s="13"/>
      <c r="N3" s="13"/>
      <c r="O3" s="133"/>
      <c r="P3" s="134"/>
      <c r="Q3" s="133"/>
      <c r="R3" s="17">
        <v>21</v>
      </c>
      <c r="S3" s="17">
        <v>21</v>
      </c>
      <c r="T3" s="17">
        <v>2</v>
      </c>
      <c r="U3" s="17"/>
      <c r="V3" s="17">
        <v>21</v>
      </c>
      <c r="W3" s="13">
        <v>39.924999999999997</v>
      </c>
      <c r="X3" s="13"/>
    </row>
    <row r="4" spans="1:24" ht="57" customHeight="1" x14ac:dyDescent="0.25">
      <c r="A4" s="13">
        <v>2</v>
      </c>
      <c r="B4" s="55" t="s">
        <v>30</v>
      </c>
      <c r="C4" s="13" t="s">
        <v>31</v>
      </c>
      <c r="D4" s="27">
        <v>1</v>
      </c>
      <c r="E4" s="54" t="s">
        <v>28</v>
      </c>
      <c r="F4" s="54" t="s">
        <v>29</v>
      </c>
      <c r="G4" s="131">
        <v>3</v>
      </c>
      <c r="H4" s="132"/>
      <c r="I4" s="13"/>
      <c r="J4" s="13"/>
      <c r="K4" s="13"/>
      <c r="L4" s="13"/>
      <c r="M4" s="13"/>
      <c r="N4" s="13"/>
      <c r="O4" s="133"/>
      <c r="P4" s="134"/>
      <c r="Q4" s="133"/>
      <c r="R4" s="17">
        <v>1</v>
      </c>
      <c r="S4" s="17"/>
      <c r="T4" s="17"/>
      <c r="U4" s="17">
        <v>2</v>
      </c>
      <c r="V4" s="17"/>
      <c r="W4" s="13"/>
      <c r="X4" s="13"/>
    </row>
    <row r="5" spans="1:24" ht="58.5" customHeight="1" x14ac:dyDescent="0.25">
      <c r="A5" s="13">
        <v>3</v>
      </c>
      <c r="B5" s="55" t="s">
        <v>33</v>
      </c>
      <c r="C5" s="13" t="s">
        <v>31</v>
      </c>
      <c r="D5" s="27">
        <f t="shared" ref="D5:D6" si="0">+G5*4</f>
        <v>4</v>
      </c>
      <c r="E5" s="54" t="s">
        <v>28</v>
      </c>
      <c r="F5" s="54" t="s">
        <v>29</v>
      </c>
      <c r="G5" s="131">
        <v>1</v>
      </c>
      <c r="H5" s="132"/>
      <c r="I5" s="13"/>
      <c r="J5" s="13"/>
      <c r="K5" s="13"/>
      <c r="L5" s="13"/>
      <c r="M5" s="13"/>
      <c r="N5" s="13"/>
      <c r="O5" s="133"/>
      <c r="P5" s="134"/>
      <c r="Q5" s="133"/>
      <c r="R5" s="17">
        <v>1</v>
      </c>
      <c r="S5" s="17"/>
      <c r="T5" s="17"/>
      <c r="U5" s="17"/>
      <c r="V5" s="17"/>
      <c r="W5" s="13"/>
      <c r="X5" s="13"/>
    </row>
    <row r="6" spans="1:24" ht="66.75" customHeight="1" x14ac:dyDescent="0.25">
      <c r="A6" s="13">
        <v>4</v>
      </c>
      <c r="B6" s="55" t="s">
        <v>34</v>
      </c>
      <c r="C6" s="13" t="s">
        <v>27</v>
      </c>
      <c r="D6" s="27">
        <f t="shared" si="0"/>
        <v>8</v>
      </c>
      <c r="E6" s="54" t="s">
        <v>28</v>
      </c>
      <c r="F6" s="54" t="s">
        <v>29</v>
      </c>
      <c r="G6" s="131">
        <v>2</v>
      </c>
      <c r="H6" s="132"/>
      <c r="I6" s="13"/>
      <c r="J6" s="13">
        <v>2</v>
      </c>
      <c r="K6" s="13"/>
      <c r="L6" s="13"/>
      <c r="M6" s="13"/>
      <c r="N6" s="13"/>
      <c r="O6" s="133"/>
      <c r="P6" s="134"/>
      <c r="Q6" s="133"/>
      <c r="R6" s="13"/>
      <c r="S6" s="13"/>
      <c r="T6" s="13"/>
      <c r="U6" s="13"/>
      <c r="V6" s="13"/>
      <c r="W6" s="13">
        <v>3.177</v>
      </c>
      <c r="X6" s="13"/>
    </row>
    <row r="7" spans="1:24" ht="61.5" customHeight="1" x14ac:dyDescent="0.25">
      <c r="A7" s="13">
        <v>5</v>
      </c>
      <c r="B7" s="55" t="s">
        <v>35</v>
      </c>
      <c r="C7" s="13" t="s">
        <v>27</v>
      </c>
      <c r="D7" s="27">
        <v>13</v>
      </c>
      <c r="E7" s="54" t="s">
        <v>28</v>
      </c>
      <c r="F7" s="54" t="s">
        <v>29</v>
      </c>
      <c r="G7" s="131">
        <f>SUM(J3:V3)+21</f>
        <v>97</v>
      </c>
      <c r="H7" s="132">
        <f>13*21</f>
        <v>273</v>
      </c>
      <c r="I7" s="13"/>
      <c r="J7" s="13">
        <v>11</v>
      </c>
      <c r="K7" s="13">
        <v>1</v>
      </c>
      <c r="L7" s="13"/>
      <c r="M7" s="13"/>
      <c r="N7" s="13"/>
      <c r="O7" s="133"/>
      <c r="P7" s="134">
        <v>37948</v>
      </c>
      <c r="Q7" s="133"/>
      <c r="R7" s="17"/>
      <c r="S7" s="17"/>
      <c r="T7" s="17">
        <v>4</v>
      </c>
      <c r="U7" s="17"/>
      <c r="V7" s="17"/>
      <c r="W7" s="13">
        <v>23.654</v>
      </c>
      <c r="X7" s="13">
        <v>1200</v>
      </c>
    </row>
    <row r="8" spans="1:24" ht="57" customHeight="1" x14ac:dyDescent="0.25">
      <c r="A8" s="13">
        <v>6</v>
      </c>
      <c r="B8" s="55" t="s">
        <v>36</v>
      </c>
      <c r="C8" s="13" t="s">
        <v>27</v>
      </c>
      <c r="D8" s="27"/>
      <c r="E8" s="54" t="s">
        <v>28</v>
      </c>
      <c r="F8" s="54" t="s">
        <v>29</v>
      </c>
      <c r="G8" s="131">
        <f>SUM(J4:V4)</f>
        <v>3</v>
      </c>
      <c r="H8" s="132"/>
      <c r="I8" s="13"/>
      <c r="J8" s="13">
        <v>3</v>
      </c>
      <c r="K8" s="13"/>
      <c r="L8" s="13"/>
      <c r="M8" s="13"/>
      <c r="N8" s="13"/>
      <c r="O8" s="133"/>
      <c r="P8" s="134"/>
      <c r="Q8" s="133"/>
      <c r="R8" s="13"/>
      <c r="S8" s="13"/>
      <c r="T8" s="13"/>
      <c r="U8" s="13"/>
      <c r="V8" s="13"/>
      <c r="W8" s="13"/>
      <c r="X8" s="13"/>
    </row>
    <row r="9" spans="1:24" ht="63" customHeight="1" x14ac:dyDescent="0.25">
      <c r="A9" s="13">
        <v>7</v>
      </c>
      <c r="B9" s="55" t="s">
        <v>168</v>
      </c>
      <c r="C9" s="13" t="s">
        <v>31</v>
      </c>
      <c r="D9" s="27"/>
      <c r="E9" s="54" t="s">
        <v>28</v>
      </c>
      <c r="F9" s="54" t="s">
        <v>29</v>
      </c>
      <c r="G9" s="131">
        <v>2</v>
      </c>
      <c r="H9" s="132">
        <v>1</v>
      </c>
      <c r="I9" s="13"/>
      <c r="J9" s="13">
        <v>1</v>
      </c>
      <c r="K9" s="13"/>
      <c r="L9" s="13"/>
      <c r="M9" s="13"/>
      <c r="N9" s="13"/>
      <c r="O9" s="133"/>
      <c r="P9" s="134"/>
      <c r="Q9" s="133"/>
      <c r="R9" s="13"/>
      <c r="S9" s="13"/>
      <c r="T9" s="13"/>
      <c r="U9" s="13"/>
      <c r="V9" s="13"/>
      <c r="W9" s="13"/>
      <c r="X9" s="13"/>
    </row>
    <row r="10" spans="1:24" ht="58.5" customHeight="1" x14ac:dyDescent="0.25">
      <c r="A10" s="13">
        <v>8</v>
      </c>
      <c r="B10" s="55" t="s">
        <v>167</v>
      </c>
      <c r="C10" s="13" t="s">
        <v>27</v>
      </c>
      <c r="D10" s="27"/>
      <c r="E10" s="54" t="s">
        <v>28</v>
      </c>
      <c r="F10" s="54" t="s">
        <v>29</v>
      </c>
      <c r="G10" s="131">
        <v>6</v>
      </c>
      <c r="H10" s="132">
        <v>1</v>
      </c>
      <c r="I10" s="13">
        <v>1</v>
      </c>
      <c r="J10" s="13">
        <v>4</v>
      </c>
      <c r="K10" s="13">
        <v>1</v>
      </c>
      <c r="L10" s="13"/>
      <c r="M10" s="13"/>
      <c r="N10" s="13"/>
      <c r="O10" s="133"/>
      <c r="P10" s="134"/>
      <c r="Q10" s="133"/>
      <c r="R10" s="17"/>
      <c r="S10" s="17">
        <v>1</v>
      </c>
      <c r="T10" s="17"/>
      <c r="U10" s="17"/>
      <c r="V10" s="17"/>
      <c r="W10" s="13"/>
      <c r="X10" s="13">
        <v>300</v>
      </c>
    </row>
    <row r="11" spans="1:24" ht="53.25" customHeight="1" x14ac:dyDescent="0.25">
      <c r="A11" s="13">
        <v>9</v>
      </c>
      <c r="B11" s="55" t="s">
        <v>166</v>
      </c>
      <c r="C11" s="13" t="s">
        <v>27</v>
      </c>
      <c r="D11" s="27">
        <v>1</v>
      </c>
      <c r="E11" s="54" t="s">
        <v>28</v>
      </c>
      <c r="F11" s="54" t="s">
        <v>29</v>
      </c>
      <c r="G11" s="131">
        <v>3</v>
      </c>
      <c r="H11" s="132"/>
      <c r="I11" s="13"/>
      <c r="J11" s="13">
        <v>2</v>
      </c>
      <c r="K11" s="13"/>
      <c r="L11" s="13"/>
      <c r="M11" s="13"/>
      <c r="N11" s="13"/>
      <c r="O11" s="133"/>
      <c r="P11" s="134"/>
      <c r="Q11" s="133"/>
      <c r="R11" s="17"/>
      <c r="S11" s="17"/>
      <c r="T11" s="17"/>
      <c r="U11" s="17">
        <v>1</v>
      </c>
      <c r="V11" s="17"/>
      <c r="W11" s="13"/>
      <c r="X11" s="13"/>
    </row>
    <row r="12" spans="1:24" ht="66" customHeight="1" x14ac:dyDescent="0.25">
      <c r="A12" s="13">
        <v>10</v>
      </c>
      <c r="B12" s="55" t="s">
        <v>110</v>
      </c>
      <c r="C12" s="13" t="s">
        <v>31</v>
      </c>
      <c r="D12" s="27">
        <v>1</v>
      </c>
      <c r="E12" s="54" t="s">
        <v>28</v>
      </c>
      <c r="F12" s="54" t="s">
        <v>29</v>
      </c>
      <c r="G12" s="131">
        <v>5</v>
      </c>
      <c r="H12" s="132">
        <v>2</v>
      </c>
      <c r="I12" s="13"/>
      <c r="J12" s="13">
        <v>2</v>
      </c>
      <c r="K12" s="13">
        <v>1</v>
      </c>
      <c r="L12" s="13"/>
      <c r="M12" s="13"/>
      <c r="N12" s="13"/>
      <c r="O12" s="133"/>
      <c r="P12" s="134"/>
      <c r="Q12" s="133"/>
      <c r="R12" s="17"/>
      <c r="S12" s="17"/>
      <c r="T12" s="17"/>
      <c r="U12" s="17">
        <v>2</v>
      </c>
      <c r="V12" s="17"/>
      <c r="W12" s="13"/>
      <c r="X12" s="13">
        <v>600</v>
      </c>
    </row>
    <row r="13" spans="1:24" ht="57" customHeight="1" x14ac:dyDescent="0.25">
      <c r="A13" s="13">
        <v>11</v>
      </c>
      <c r="B13" s="55" t="s">
        <v>38</v>
      </c>
      <c r="C13" s="13" t="s">
        <v>27</v>
      </c>
      <c r="D13" s="27">
        <v>3</v>
      </c>
      <c r="E13" s="54" t="s">
        <v>28</v>
      </c>
      <c r="F13" s="54" t="s">
        <v>29</v>
      </c>
      <c r="G13" s="131">
        <v>5</v>
      </c>
      <c r="H13" s="132">
        <f>21*2</f>
        <v>42</v>
      </c>
      <c r="I13" s="13"/>
      <c r="J13" s="13">
        <v>4</v>
      </c>
      <c r="K13" s="13"/>
      <c r="L13" s="13"/>
      <c r="M13" s="13"/>
      <c r="N13" s="13"/>
      <c r="O13" s="133"/>
      <c r="P13" s="134"/>
      <c r="Q13" s="133"/>
      <c r="R13" s="17"/>
      <c r="S13" s="17"/>
      <c r="T13" s="17"/>
      <c r="U13" s="17">
        <v>1</v>
      </c>
      <c r="V13" s="17"/>
      <c r="W13" s="13"/>
      <c r="X13" s="13"/>
    </row>
    <row r="14" spans="1:24" ht="59.25" customHeight="1" x14ac:dyDescent="0.25">
      <c r="A14" s="13">
        <v>12</v>
      </c>
      <c r="B14" s="55" t="s">
        <v>164</v>
      </c>
      <c r="C14" s="13" t="s">
        <v>31</v>
      </c>
      <c r="D14" s="27">
        <v>1</v>
      </c>
      <c r="E14" s="54" t="s">
        <v>28</v>
      </c>
      <c r="F14" s="54" t="s">
        <v>29</v>
      </c>
      <c r="G14" s="131">
        <v>3</v>
      </c>
      <c r="H14" s="132">
        <v>1</v>
      </c>
      <c r="I14" s="13"/>
      <c r="J14" s="13">
        <v>1</v>
      </c>
      <c r="K14" s="13"/>
      <c r="L14" s="13"/>
      <c r="M14" s="13"/>
      <c r="N14" s="13"/>
      <c r="O14" s="133"/>
      <c r="P14" s="134"/>
      <c r="Q14" s="133"/>
      <c r="R14" s="17"/>
      <c r="S14" s="17"/>
      <c r="T14" s="17"/>
      <c r="U14" s="17">
        <v>1</v>
      </c>
      <c r="V14" s="17"/>
      <c r="W14" s="13"/>
      <c r="X14" s="13"/>
    </row>
    <row r="15" spans="1:24" ht="62.25" customHeight="1" x14ac:dyDescent="0.25">
      <c r="A15" s="13">
        <v>13</v>
      </c>
      <c r="B15" s="55" t="s">
        <v>39</v>
      </c>
      <c r="C15" s="13" t="s">
        <v>27</v>
      </c>
      <c r="D15" s="27"/>
      <c r="E15" s="54" t="s">
        <v>28</v>
      </c>
      <c r="F15" s="54" t="s">
        <v>29</v>
      </c>
      <c r="G15" s="131">
        <v>2</v>
      </c>
      <c r="H15" s="132"/>
      <c r="I15" s="13"/>
      <c r="J15" s="13">
        <v>2</v>
      </c>
      <c r="K15" s="13"/>
      <c r="L15" s="13"/>
      <c r="M15" s="13"/>
      <c r="N15" s="13"/>
      <c r="O15" s="133"/>
      <c r="P15" s="134">
        <v>1078.5</v>
      </c>
      <c r="Q15" s="133"/>
      <c r="R15" s="13"/>
      <c r="S15" s="13"/>
      <c r="T15" s="13"/>
      <c r="U15" s="13"/>
      <c r="V15" s="13"/>
      <c r="W15" s="13"/>
      <c r="X15" s="13"/>
    </row>
    <row r="16" spans="1:24" ht="60" customHeight="1" x14ac:dyDescent="0.25">
      <c r="A16" s="13">
        <v>14</v>
      </c>
      <c r="B16" s="55" t="s">
        <v>40</v>
      </c>
      <c r="C16" s="13" t="s">
        <v>31</v>
      </c>
      <c r="D16" s="27">
        <v>1</v>
      </c>
      <c r="E16" s="54" t="s">
        <v>28</v>
      </c>
      <c r="F16" s="54" t="s">
        <v>29</v>
      </c>
      <c r="G16" s="131">
        <v>6</v>
      </c>
      <c r="H16" s="132"/>
      <c r="I16" s="13"/>
      <c r="J16" s="13">
        <v>4</v>
      </c>
      <c r="K16" s="13"/>
      <c r="L16" s="13"/>
      <c r="M16" s="13"/>
      <c r="N16" s="13"/>
      <c r="O16" s="133"/>
      <c r="P16" s="134">
        <v>8000.8</v>
      </c>
      <c r="Q16" s="133"/>
      <c r="R16" s="17"/>
      <c r="S16" s="17"/>
      <c r="T16" s="17">
        <v>1</v>
      </c>
      <c r="U16" s="17">
        <v>2</v>
      </c>
      <c r="V16" s="17"/>
      <c r="W16" s="13"/>
      <c r="X16" s="13"/>
    </row>
    <row r="17" spans="1:24" ht="61.5" customHeight="1" x14ac:dyDescent="0.25">
      <c r="A17" s="13">
        <v>15</v>
      </c>
      <c r="B17" s="55" t="s">
        <v>41</v>
      </c>
      <c r="C17" s="13" t="s">
        <v>27</v>
      </c>
      <c r="D17" s="27">
        <v>1</v>
      </c>
      <c r="E17" s="54" t="s">
        <v>28</v>
      </c>
      <c r="F17" s="54" t="s">
        <v>29</v>
      </c>
      <c r="G17" s="131">
        <v>19</v>
      </c>
      <c r="H17" s="132"/>
      <c r="I17" s="13"/>
      <c r="J17" s="13">
        <v>5</v>
      </c>
      <c r="K17" s="13">
        <v>1</v>
      </c>
      <c r="L17" s="13"/>
      <c r="M17" s="13">
        <v>8</v>
      </c>
      <c r="N17" s="13">
        <v>180</v>
      </c>
      <c r="O17" s="13">
        <v>400</v>
      </c>
      <c r="P17" s="134"/>
      <c r="Q17" s="13"/>
      <c r="R17" s="17">
        <v>2</v>
      </c>
      <c r="S17" s="17"/>
      <c r="T17" s="17"/>
      <c r="U17" s="17">
        <v>5</v>
      </c>
      <c r="V17" s="17">
        <v>2</v>
      </c>
      <c r="W17" s="13"/>
      <c r="X17" s="13">
        <v>300</v>
      </c>
    </row>
    <row r="18" spans="1:24" ht="57.75" customHeight="1" x14ac:dyDescent="0.25">
      <c r="A18" s="13">
        <v>16</v>
      </c>
      <c r="B18" s="55" t="s">
        <v>45</v>
      </c>
      <c r="C18" s="13" t="s">
        <v>31</v>
      </c>
      <c r="D18" s="27"/>
      <c r="E18" s="54" t="s">
        <v>28</v>
      </c>
      <c r="F18" s="54" t="s">
        <v>29</v>
      </c>
      <c r="G18" s="131">
        <v>1</v>
      </c>
      <c r="H18" s="132">
        <v>2</v>
      </c>
      <c r="I18" s="13"/>
      <c r="J18" s="13">
        <v>1</v>
      </c>
      <c r="K18" s="13"/>
      <c r="L18" s="13"/>
      <c r="M18" s="13"/>
      <c r="N18" s="13"/>
      <c r="O18" s="133"/>
      <c r="P18" s="134"/>
      <c r="Q18" s="133"/>
      <c r="R18" s="13"/>
      <c r="S18" s="13"/>
      <c r="T18" s="13"/>
      <c r="U18" s="13"/>
      <c r="V18" s="13"/>
      <c r="W18" s="13"/>
      <c r="X18" s="13"/>
    </row>
    <row r="19" spans="1:24" ht="60" customHeight="1" x14ac:dyDescent="0.25">
      <c r="A19" s="13">
        <v>17</v>
      </c>
      <c r="B19" s="55" t="s">
        <v>163</v>
      </c>
      <c r="C19" s="13" t="s">
        <v>27</v>
      </c>
      <c r="D19" s="27">
        <v>4</v>
      </c>
      <c r="E19" s="54" t="s">
        <v>28</v>
      </c>
      <c r="F19" s="54" t="s">
        <v>29</v>
      </c>
      <c r="G19" s="131">
        <f>7+21</f>
        <v>28</v>
      </c>
      <c r="H19" s="132">
        <f>21*3</f>
        <v>63</v>
      </c>
      <c r="I19" s="13"/>
      <c r="J19" s="13">
        <v>4</v>
      </c>
      <c r="K19" s="13">
        <v>1</v>
      </c>
      <c r="L19" s="13"/>
      <c r="M19" s="13"/>
      <c r="N19" s="13"/>
      <c r="O19" s="133"/>
      <c r="P19" s="134">
        <v>778</v>
      </c>
      <c r="Q19" s="133"/>
      <c r="R19" s="17"/>
      <c r="S19" s="17"/>
      <c r="T19" s="17"/>
      <c r="U19" s="17">
        <v>2</v>
      </c>
      <c r="V19" s="17"/>
      <c r="W19" s="13"/>
      <c r="X19" s="13">
        <v>800</v>
      </c>
    </row>
    <row r="20" spans="1:24" ht="59.25" customHeight="1" x14ac:dyDescent="0.25">
      <c r="A20" s="13">
        <v>18</v>
      </c>
      <c r="B20" s="55" t="s">
        <v>46</v>
      </c>
      <c r="C20" s="13" t="s">
        <v>31</v>
      </c>
      <c r="D20" s="27">
        <v>1</v>
      </c>
      <c r="E20" s="54" t="s">
        <v>28</v>
      </c>
      <c r="F20" s="54" t="s">
        <v>29</v>
      </c>
      <c r="G20" s="131">
        <v>14</v>
      </c>
      <c r="H20" s="132"/>
      <c r="I20" s="13"/>
      <c r="J20" s="13">
        <v>10</v>
      </c>
      <c r="K20" s="13">
        <v>2</v>
      </c>
      <c r="L20" s="13"/>
      <c r="M20" s="13"/>
      <c r="N20" s="13"/>
      <c r="O20" s="133"/>
      <c r="P20" s="134"/>
      <c r="Q20" s="133"/>
      <c r="R20" s="17"/>
      <c r="S20" s="17"/>
      <c r="T20" s="17"/>
      <c r="U20" s="17">
        <v>2</v>
      </c>
      <c r="V20" s="17"/>
      <c r="W20" s="13"/>
      <c r="X20" s="13">
        <v>3000</v>
      </c>
    </row>
    <row r="21" spans="1:24" ht="60" customHeight="1" x14ac:dyDescent="0.25">
      <c r="A21" s="13">
        <v>19</v>
      </c>
      <c r="B21" s="55" t="s">
        <v>107</v>
      </c>
      <c r="C21" s="13" t="s">
        <v>27</v>
      </c>
      <c r="D21" s="27">
        <v>1</v>
      </c>
      <c r="E21" s="54" t="s">
        <v>28</v>
      </c>
      <c r="F21" s="54" t="s">
        <v>29</v>
      </c>
      <c r="G21" s="131">
        <v>3</v>
      </c>
      <c r="H21" s="132">
        <v>1</v>
      </c>
      <c r="I21" s="13"/>
      <c r="J21" s="13">
        <v>1</v>
      </c>
      <c r="K21" s="13"/>
      <c r="L21" s="13"/>
      <c r="M21" s="13"/>
      <c r="N21" s="13"/>
      <c r="O21" s="133"/>
      <c r="P21" s="134"/>
      <c r="Q21" s="133"/>
      <c r="R21" s="17"/>
      <c r="S21" s="17"/>
      <c r="T21" s="17"/>
      <c r="U21" s="17">
        <v>1</v>
      </c>
      <c r="V21" s="17"/>
      <c r="W21" s="13"/>
      <c r="X21" s="13"/>
    </row>
    <row r="22" spans="1:24" ht="49.5" x14ac:dyDescent="0.25">
      <c r="A22" s="13">
        <v>20</v>
      </c>
      <c r="B22" s="55" t="s">
        <v>106</v>
      </c>
      <c r="C22" s="13" t="s">
        <v>31</v>
      </c>
      <c r="D22" s="27">
        <v>1</v>
      </c>
      <c r="E22" s="54" t="s">
        <v>28</v>
      </c>
      <c r="F22" s="54" t="s">
        <v>29</v>
      </c>
      <c r="G22" s="131">
        <v>5</v>
      </c>
      <c r="H22" s="132"/>
      <c r="I22" s="13"/>
      <c r="J22" s="13">
        <v>2</v>
      </c>
      <c r="K22" s="13">
        <v>1</v>
      </c>
      <c r="L22" s="13"/>
      <c r="M22" s="13"/>
      <c r="N22" s="13"/>
      <c r="O22" s="133"/>
      <c r="P22" s="134"/>
      <c r="Q22" s="133"/>
      <c r="R22" s="17"/>
      <c r="S22" s="17"/>
      <c r="T22" s="17"/>
      <c r="U22" s="17">
        <v>2</v>
      </c>
      <c r="V22" s="17"/>
      <c r="W22" s="13"/>
      <c r="X22" s="13">
        <v>800</v>
      </c>
    </row>
    <row r="23" spans="1:24" ht="49.5" x14ac:dyDescent="0.25">
      <c r="A23" s="13">
        <v>21</v>
      </c>
      <c r="B23" s="55" t="s">
        <v>47</v>
      </c>
      <c r="C23" s="13" t="s">
        <v>31</v>
      </c>
      <c r="D23" s="27">
        <v>6</v>
      </c>
      <c r="E23" s="54" t="s">
        <v>28</v>
      </c>
      <c r="F23" s="54" t="s">
        <v>29</v>
      </c>
      <c r="G23" s="131">
        <v>29</v>
      </c>
      <c r="H23" s="132">
        <f>21*5</f>
        <v>105</v>
      </c>
      <c r="I23" s="13"/>
      <c r="J23" s="13">
        <v>8</v>
      </c>
      <c r="K23" s="13"/>
      <c r="L23" s="13"/>
      <c r="M23" s="13"/>
      <c r="N23" s="13"/>
      <c r="O23" s="133"/>
      <c r="P23" s="134"/>
      <c r="Q23" s="133"/>
      <c r="R23" s="17"/>
      <c r="S23" s="17"/>
      <c r="T23" s="17"/>
      <c r="U23" s="17">
        <v>1</v>
      </c>
      <c r="V23" s="17"/>
      <c r="W23" s="13"/>
      <c r="X23" s="13"/>
    </row>
    <row r="24" spans="1:24" ht="49.5" x14ac:dyDescent="0.25">
      <c r="A24" s="13">
        <v>22</v>
      </c>
      <c r="B24" s="55" t="s">
        <v>103</v>
      </c>
      <c r="C24" s="13" t="s">
        <v>31</v>
      </c>
      <c r="D24" s="27">
        <v>1</v>
      </c>
      <c r="E24" s="54" t="s">
        <v>28</v>
      </c>
      <c r="F24" s="54" t="s">
        <v>29</v>
      </c>
      <c r="G24" s="131">
        <v>1</v>
      </c>
      <c r="H24" s="132"/>
      <c r="I24" s="13"/>
      <c r="J24" s="13"/>
      <c r="K24" s="13"/>
      <c r="L24" s="13"/>
      <c r="M24" s="13"/>
      <c r="N24" s="13"/>
      <c r="O24" s="133"/>
      <c r="P24" s="134"/>
      <c r="Q24" s="133"/>
      <c r="R24" s="17"/>
      <c r="S24" s="17"/>
      <c r="T24" s="17"/>
      <c r="U24" s="17">
        <v>1</v>
      </c>
      <c r="V24" s="17"/>
      <c r="W24" s="13"/>
      <c r="X24" s="13"/>
    </row>
    <row r="25" spans="1:24" ht="49.5" x14ac:dyDescent="0.25">
      <c r="A25" s="13">
        <v>23</v>
      </c>
      <c r="B25" s="55" t="s">
        <v>162</v>
      </c>
      <c r="C25" s="13" t="s">
        <v>27</v>
      </c>
      <c r="D25" s="27">
        <v>1</v>
      </c>
      <c r="E25" s="54" t="s">
        <v>28</v>
      </c>
      <c r="F25" s="54" t="s">
        <v>29</v>
      </c>
      <c r="G25" s="131">
        <v>4</v>
      </c>
      <c r="H25" s="132">
        <v>1</v>
      </c>
      <c r="I25" s="13"/>
      <c r="J25" s="13">
        <v>2</v>
      </c>
      <c r="K25" s="13"/>
      <c r="L25" s="13"/>
      <c r="M25" s="13"/>
      <c r="N25" s="13"/>
      <c r="O25" s="133"/>
      <c r="P25" s="134"/>
      <c r="Q25" s="133"/>
      <c r="R25" s="17"/>
      <c r="S25" s="17"/>
      <c r="T25" s="17"/>
      <c r="U25" s="17">
        <v>1</v>
      </c>
      <c r="V25" s="17"/>
      <c r="W25" s="13"/>
      <c r="X25" s="13"/>
    </row>
    <row r="26" spans="1:24" ht="49.5" x14ac:dyDescent="0.25">
      <c r="A26" s="13">
        <v>24</v>
      </c>
      <c r="B26" s="55" t="s">
        <v>48</v>
      </c>
      <c r="C26" s="13" t="s">
        <v>27</v>
      </c>
      <c r="D26" s="27"/>
      <c r="E26" s="54" t="s">
        <v>28</v>
      </c>
      <c r="F26" s="54" t="s">
        <v>29</v>
      </c>
      <c r="G26" s="131">
        <v>1</v>
      </c>
      <c r="H26" s="132"/>
      <c r="I26" s="13"/>
      <c r="J26" s="13">
        <v>1</v>
      </c>
      <c r="K26" s="13"/>
      <c r="L26" s="13"/>
      <c r="M26" s="13"/>
      <c r="N26" s="13"/>
      <c r="O26" s="133"/>
      <c r="P26" s="134"/>
      <c r="Q26" s="133"/>
      <c r="R26" s="13"/>
      <c r="S26" s="13"/>
      <c r="T26" s="13"/>
      <c r="U26" s="13"/>
      <c r="V26" s="13"/>
      <c r="W26" s="13"/>
      <c r="X26" s="13"/>
    </row>
    <row r="27" spans="1:24" ht="49.5" x14ac:dyDescent="0.25">
      <c r="A27" s="13">
        <v>25</v>
      </c>
      <c r="B27" s="55" t="s">
        <v>50</v>
      </c>
      <c r="C27" s="13" t="s">
        <v>27</v>
      </c>
      <c r="D27" s="27">
        <v>1</v>
      </c>
      <c r="E27" s="54" t="s">
        <v>28</v>
      </c>
      <c r="F27" s="54" t="s">
        <v>29</v>
      </c>
      <c r="G27" s="131">
        <v>6</v>
      </c>
      <c r="H27" s="132">
        <v>1</v>
      </c>
      <c r="I27" s="13"/>
      <c r="J27" s="13">
        <v>3</v>
      </c>
      <c r="K27" s="13">
        <v>1</v>
      </c>
      <c r="L27" s="13"/>
      <c r="M27" s="13"/>
      <c r="N27" s="13"/>
      <c r="O27" s="133"/>
      <c r="P27" s="134"/>
      <c r="Q27" s="133"/>
      <c r="R27" s="17"/>
      <c r="S27" s="17"/>
      <c r="T27" s="17"/>
      <c r="U27" s="17">
        <v>1</v>
      </c>
      <c r="V27" s="17"/>
      <c r="W27" s="17"/>
      <c r="X27" s="13">
        <v>900</v>
      </c>
    </row>
    <row r="28" spans="1:24" ht="49.5" x14ac:dyDescent="0.25">
      <c r="A28" s="13">
        <v>26</v>
      </c>
      <c r="B28" s="55" t="s">
        <v>51</v>
      </c>
      <c r="C28" s="13" t="s">
        <v>31</v>
      </c>
      <c r="D28" s="27">
        <v>1</v>
      </c>
      <c r="E28" s="54" t="s">
        <v>28</v>
      </c>
      <c r="F28" s="54" t="s">
        <v>29</v>
      </c>
      <c r="G28" s="131">
        <v>4</v>
      </c>
      <c r="H28" s="132"/>
      <c r="I28" s="13"/>
      <c r="J28" s="13">
        <v>5</v>
      </c>
      <c r="K28" s="13"/>
      <c r="L28" s="13"/>
      <c r="M28" s="13"/>
      <c r="N28" s="13"/>
      <c r="O28" s="133"/>
      <c r="P28" s="134"/>
      <c r="Q28" s="133"/>
      <c r="R28" s="17"/>
      <c r="S28" s="17"/>
      <c r="T28" s="17"/>
      <c r="U28" s="17">
        <v>4</v>
      </c>
      <c r="V28" s="17"/>
      <c r="W28" s="17"/>
      <c r="X28" s="13"/>
    </row>
    <row r="29" spans="1:24" ht="49.5" x14ac:dyDescent="0.25">
      <c r="A29" s="13">
        <v>27</v>
      </c>
      <c r="B29" s="55" t="s">
        <v>53</v>
      </c>
      <c r="C29" s="13" t="s">
        <v>27</v>
      </c>
      <c r="D29" s="27">
        <v>1</v>
      </c>
      <c r="E29" s="54" t="s">
        <v>28</v>
      </c>
      <c r="F29" s="54" t="s">
        <v>29</v>
      </c>
      <c r="G29" s="131">
        <v>8</v>
      </c>
      <c r="H29" s="132">
        <v>2</v>
      </c>
      <c r="I29" s="13"/>
      <c r="J29" s="13">
        <v>4</v>
      </c>
      <c r="K29" s="13"/>
      <c r="L29" s="13"/>
      <c r="M29" s="13"/>
      <c r="N29" s="13"/>
      <c r="O29" s="133"/>
      <c r="P29" s="134"/>
      <c r="Q29" s="133"/>
      <c r="R29" s="17"/>
      <c r="S29" s="17"/>
      <c r="T29" s="17"/>
      <c r="U29" s="17">
        <v>2</v>
      </c>
      <c r="V29" s="17"/>
      <c r="W29" s="17"/>
      <c r="X29" s="13"/>
    </row>
    <row r="30" spans="1:24" ht="50.25" thickBot="1" x14ac:dyDescent="0.3">
      <c r="A30" s="13">
        <v>28</v>
      </c>
      <c r="B30" s="55" t="s">
        <v>102</v>
      </c>
      <c r="C30" s="13" t="s">
        <v>31</v>
      </c>
      <c r="D30" s="27">
        <v>3</v>
      </c>
      <c r="E30" s="54" t="s">
        <v>28</v>
      </c>
      <c r="F30" s="54" t="s">
        <v>29</v>
      </c>
      <c r="G30" s="131">
        <v>24</v>
      </c>
      <c r="H30" s="132">
        <f>21*2</f>
        <v>42</v>
      </c>
      <c r="I30" s="13"/>
      <c r="J30" s="13">
        <v>2</v>
      </c>
      <c r="K30" s="13"/>
      <c r="L30" s="13"/>
      <c r="M30" s="13"/>
      <c r="N30" s="13"/>
      <c r="O30" s="133"/>
      <c r="P30" s="134"/>
      <c r="Q30" s="133"/>
      <c r="R30" s="17"/>
      <c r="S30" s="17"/>
      <c r="T30" s="17"/>
      <c r="U30" s="17">
        <v>1</v>
      </c>
      <c r="V30" s="17"/>
      <c r="W30" s="17"/>
      <c r="X30" s="13"/>
    </row>
    <row r="31" spans="1:24" ht="51" thickTop="1" thickBot="1" x14ac:dyDescent="0.3">
      <c r="A31" s="13">
        <v>29</v>
      </c>
      <c r="B31" s="55" t="s">
        <v>54</v>
      </c>
      <c r="C31" s="13" t="s">
        <v>31</v>
      </c>
      <c r="D31" s="27">
        <v>5</v>
      </c>
      <c r="E31" s="54" t="s">
        <v>28</v>
      </c>
      <c r="F31" s="54" t="s">
        <v>29</v>
      </c>
      <c r="G31" s="131">
        <v>25</v>
      </c>
      <c r="H31" s="132">
        <f>21*4</f>
        <v>84</v>
      </c>
      <c r="I31" s="13"/>
      <c r="J31" s="13">
        <v>2</v>
      </c>
      <c r="K31" s="13"/>
      <c r="L31" s="13">
        <v>2</v>
      </c>
      <c r="M31" s="13">
        <v>2</v>
      </c>
      <c r="N31" s="13"/>
      <c r="O31" s="13">
        <v>200</v>
      </c>
      <c r="P31" s="135">
        <v>4840</v>
      </c>
      <c r="Q31" s="13"/>
      <c r="R31" s="17"/>
      <c r="S31" s="17"/>
      <c r="T31" s="17"/>
      <c r="U31" s="17">
        <v>1</v>
      </c>
      <c r="V31" s="17"/>
      <c r="W31" s="17"/>
      <c r="X31" s="13"/>
    </row>
    <row r="32" spans="1:24" ht="50.25" thickTop="1" x14ac:dyDescent="0.25">
      <c r="A32" s="13">
        <v>30</v>
      </c>
      <c r="B32" s="55" t="s">
        <v>55</v>
      </c>
      <c r="C32" s="13" t="s">
        <v>27</v>
      </c>
      <c r="D32" s="27">
        <v>1</v>
      </c>
      <c r="E32" s="54" t="s">
        <v>28</v>
      </c>
      <c r="F32" s="54" t="s">
        <v>29</v>
      </c>
      <c r="G32" s="131">
        <v>3</v>
      </c>
      <c r="H32" s="132"/>
      <c r="I32" s="13"/>
      <c r="J32" s="13">
        <v>1</v>
      </c>
      <c r="K32" s="13"/>
      <c r="L32" s="13"/>
      <c r="M32" s="13"/>
      <c r="N32" s="13"/>
      <c r="O32" s="133"/>
      <c r="P32" s="134">
        <v>4692</v>
      </c>
      <c r="Q32" s="133"/>
      <c r="R32" s="17"/>
      <c r="S32" s="17"/>
      <c r="T32" s="17">
        <v>2</v>
      </c>
      <c r="U32" s="17">
        <v>2</v>
      </c>
      <c r="V32" s="17"/>
      <c r="W32" s="17"/>
      <c r="X32" s="13"/>
    </row>
    <row r="33" spans="1:24" ht="49.5" x14ac:dyDescent="0.25">
      <c r="A33" s="13">
        <v>31</v>
      </c>
      <c r="B33" s="55" t="s">
        <v>56</v>
      </c>
      <c r="C33" s="13" t="s">
        <v>31</v>
      </c>
      <c r="D33" s="27">
        <v>3</v>
      </c>
      <c r="E33" s="54" t="s">
        <v>28</v>
      </c>
      <c r="F33" s="54" t="s">
        <v>29</v>
      </c>
      <c r="G33" s="131">
        <v>31</v>
      </c>
      <c r="H33" s="132">
        <f>2*21</f>
        <v>42</v>
      </c>
      <c r="I33" s="13"/>
      <c r="J33" s="13">
        <v>7</v>
      </c>
      <c r="K33" s="13">
        <v>1</v>
      </c>
      <c r="L33" s="13"/>
      <c r="M33" s="13"/>
      <c r="N33" s="13"/>
      <c r="O33" s="133"/>
      <c r="P33" s="134"/>
      <c r="Q33" s="133"/>
      <c r="R33" s="17"/>
      <c r="S33" s="17"/>
      <c r="T33" s="17"/>
      <c r="U33" s="17">
        <v>2</v>
      </c>
      <c r="V33" s="17"/>
      <c r="W33" s="17"/>
      <c r="X33" s="13">
        <v>2300</v>
      </c>
    </row>
    <row r="34" spans="1:24" ht="49.5" x14ac:dyDescent="0.25">
      <c r="A34" s="13">
        <v>32</v>
      </c>
      <c r="B34" s="55" t="s">
        <v>57</v>
      </c>
      <c r="C34" s="13" t="s">
        <v>31</v>
      </c>
      <c r="D34" s="27">
        <v>1</v>
      </c>
      <c r="E34" s="54" t="s">
        <v>28</v>
      </c>
      <c r="F34" s="54" t="s">
        <v>29</v>
      </c>
      <c r="G34" s="131">
        <v>30</v>
      </c>
      <c r="H34" s="132"/>
      <c r="I34" s="13"/>
      <c r="J34" s="13">
        <v>11</v>
      </c>
      <c r="K34" s="13">
        <v>2</v>
      </c>
      <c r="L34" s="13"/>
      <c r="M34" s="13"/>
      <c r="N34" s="13"/>
      <c r="O34" s="133"/>
      <c r="P34" s="134"/>
      <c r="Q34" s="133"/>
      <c r="R34" s="17"/>
      <c r="S34" s="17"/>
      <c r="T34" s="17"/>
      <c r="U34" s="17">
        <v>7</v>
      </c>
      <c r="V34" s="17"/>
      <c r="W34" s="17"/>
      <c r="X34" s="13">
        <v>2600</v>
      </c>
    </row>
    <row r="35" spans="1:24" ht="49.5" x14ac:dyDescent="0.25">
      <c r="A35" s="13">
        <v>33</v>
      </c>
      <c r="B35" s="55" t="s">
        <v>161</v>
      </c>
      <c r="C35" s="13" t="s">
        <v>27</v>
      </c>
      <c r="D35" s="27">
        <v>1</v>
      </c>
      <c r="E35" s="54" t="s">
        <v>28</v>
      </c>
      <c r="F35" s="54" t="s">
        <v>29</v>
      </c>
      <c r="G35" s="131">
        <v>3</v>
      </c>
      <c r="H35" s="132"/>
      <c r="I35" s="13"/>
      <c r="J35" s="13">
        <v>2</v>
      </c>
      <c r="K35" s="13"/>
      <c r="L35" s="13"/>
      <c r="M35" s="13"/>
      <c r="N35" s="13"/>
      <c r="O35" s="133"/>
      <c r="P35" s="134"/>
      <c r="Q35" s="133"/>
      <c r="R35" s="17"/>
      <c r="S35" s="17"/>
      <c r="T35" s="17"/>
      <c r="U35" s="17">
        <v>1</v>
      </c>
      <c r="V35" s="17"/>
      <c r="W35" s="17"/>
      <c r="X35" s="13"/>
    </row>
    <row r="36" spans="1:24" ht="49.5" x14ac:dyDescent="0.25">
      <c r="A36" s="13">
        <v>34</v>
      </c>
      <c r="B36" s="55" t="s">
        <v>58</v>
      </c>
      <c r="C36" s="13" t="s">
        <v>27</v>
      </c>
      <c r="D36" s="27">
        <v>1</v>
      </c>
      <c r="E36" s="54" t="s">
        <v>28</v>
      </c>
      <c r="F36" s="54" t="s">
        <v>29</v>
      </c>
      <c r="G36" s="131">
        <v>3</v>
      </c>
      <c r="H36" s="132">
        <v>1</v>
      </c>
      <c r="I36" s="13"/>
      <c r="J36" s="13">
        <v>1</v>
      </c>
      <c r="K36" s="13"/>
      <c r="L36" s="13"/>
      <c r="M36" s="13"/>
      <c r="N36" s="13"/>
      <c r="O36" s="133"/>
      <c r="P36" s="134"/>
      <c r="Q36" s="133"/>
      <c r="R36" s="17"/>
      <c r="S36" s="17"/>
      <c r="T36" s="17"/>
      <c r="U36" s="17">
        <v>1</v>
      </c>
      <c r="V36" s="17"/>
      <c r="W36" s="17"/>
      <c r="X36" s="13"/>
    </row>
    <row r="37" spans="1:24" ht="63" customHeight="1" x14ac:dyDescent="0.25">
      <c r="A37" s="13">
        <v>35</v>
      </c>
      <c r="B37" s="55" t="s">
        <v>160</v>
      </c>
      <c r="C37" s="13" t="s">
        <v>27</v>
      </c>
      <c r="D37" s="27"/>
      <c r="E37" s="54" t="s">
        <v>28</v>
      </c>
      <c r="F37" s="54" t="s">
        <v>29</v>
      </c>
      <c r="G37" s="131">
        <v>1</v>
      </c>
      <c r="H37" s="132"/>
      <c r="I37" s="13"/>
      <c r="J37" s="13">
        <v>1</v>
      </c>
      <c r="K37" s="13"/>
      <c r="L37" s="13"/>
      <c r="M37" s="13"/>
      <c r="N37" s="13"/>
      <c r="O37" s="133"/>
      <c r="P37" s="134"/>
      <c r="Q37" s="133"/>
      <c r="R37" s="13"/>
      <c r="S37" s="13"/>
      <c r="T37" s="13"/>
      <c r="U37" s="13"/>
      <c r="V37" s="13"/>
      <c r="W37" s="13"/>
      <c r="X37" s="13"/>
    </row>
    <row r="38" spans="1:24" ht="49.5" x14ac:dyDescent="0.25">
      <c r="A38" s="13">
        <v>36</v>
      </c>
      <c r="B38" s="55" t="s">
        <v>59</v>
      </c>
      <c r="C38" s="13" t="s">
        <v>27</v>
      </c>
      <c r="D38" s="27">
        <v>1</v>
      </c>
      <c r="E38" s="54" t="s">
        <v>28</v>
      </c>
      <c r="F38" s="54" t="s">
        <v>29</v>
      </c>
      <c r="G38" s="131">
        <v>5</v>
      </c>
      <c r="H38" s="132">
        <v>2</v>
      </c>
      <c r="I38" s="13"/>
      <c r="J38" s="13">
        <v>1</v>
      </c>
      <c r="K38" s="13"/>
      <c r="L38" s="13"/>
      <c r="M38" s="13"/>
      <c r="N38" s="13"/>
      <c r="O38" s="133"/>
      <c r="P38" s="134"/>
      <c r="Q38" s="133"/>
      <c r="R38" s="17"/>
      <c r="S38" s="17"/>
      <c r="T38" s="17"/>
      <c r="U38" s="17">
        <v>2</v>
      </c>
      <c r="V38" s="17"/>
      <c r="W38" s="17"/>
      <c r="X38" s="13"/>
    </row>
    <row r="39" spans="1:24" ht="49.5" x14ac:dyDescent="0.25">
      <c r="A39" s="13">
        <v>37</v>
      </c>
      <c r="B39" s="55" t="s">
        <v>60</v>
      </c>
      <c r="C39" s="13" t="s">
        <v>27</v>
      </c>
      <c r="D39" s="27">
        <v>3</v>
      </c>
      <c r="E39" s="54" t="s">
        <v>28</v>
      </c>
      <c r="F39" s="54" t="s">
        <v>29</v>
      </c>
      <c r="G39" s="131">
        <v>27</v>
      </c>
      <c r="H39" s="132">
        <f>21*2</f>
        <v>42</v>
      </c>
      <c r="I39" s="13"/>
      <c r="J39" s="13">
        <v>2</v>
      </c>
      <c r="K39" s="13">
        <v>1</v>
      </c>
      <c r="L39" s="13"/>
      <c r="M39" s="13"/>
      <c r="N39" s="13"/>
      <c r="O39" s="133"/>
      <c r="P39" s="134"/>
      <c r="Q39" s="133"/>
      <c r="R39" s="17"/>
      <c r="S39" s="17"/>
      <c r="T39" s="17"/>
      <c r="U39" s="17">
        <v>3</v>
      </c>
      <c r="V39" s="17"/>
      <c r="W39" s="17"/>
      <c r="X39" s="13">
        <v>1200</v>
      </c>
    </row>
    <row r="40" spans="1:24" ht="49.5" x14ac:dyDescent="0.25">
      <c r="A40" s="13">
        <v>38</v>
      </c>
      <c r="B40" s="55" t="s">
        <v>61</v>
      </c>
      <c r="C40" s="13" t="s">
        <v>27</v>
      </c>
      <c r="D40" s="27">
        <v>1</v>
      </c>
      <c r="E40" s="54" t="s">
        <v>28</v>
      </c>
      <c r="F40" s="54" t="s">
        <v>29</v>
      </c>
      <c r="G40" s="131">
        <v>3</v>
      </c>
      <c r="H40" s="132">
        <v>1</v>
      </c>
      <c r="I40" s="13"/>
      <c r="J40" s="13">
        <v>1</v>
      </c>
      <c r="K40" s="13"/>
      <c r="L40" s="13"/>
      <c r="M40" s="13"/>
      <c r="N40" s="13"/>
      <c r="O40" s="133"/>
      <c r="P40" s="134"/>
      <c r="Q40" s="133"/>
      <c r="R40" s="17"/>
      <c r="S40" s="17"/>
      <c r="T40" s="17"/>
      <c r="U40" s="17">
        <v>1</v>
      </c>
      <c r="V40" s="17"/>
      <c r="W40" s="17"/>
      <c r="X40" s="13"/>
    </row>
    <row r="41" spans="1:24" ht="49.5" x14ac:dyDescent="0.25">
      <c r="A41" s="13">
        <v>39</v>
      </c>
      <c r="B41" s="55" t="s">
        <v>62</v>
      </c>
      <c r="C41" s="13" t="s">
        <v>27</v>
      </c>
      <c r="D41" s="27"/>
      <c r="E41" s="54" t="s">
        <v>28</v>
      </c>
      <c r="F41" s="54" t="s">
        <v>29</v>
      </c>
      <c r="G41" s="131">
        <v>6</v>
      </c>
      <c r="H41" s="132">
        <v>3</v>
      </c>
      <c r="I41" s="13"/>
      <c r="J41" s="13">
        <v>3</v>
      </c>
      <c r="K41" s="13"/>
      <c r="L41" s="13"/>
      <c r="M41" s="13"/>
      <c r="N41" s="13"/>
      <c r="O41" s="133"/>
      <c r="P41" s="134"/>
      <c r="Q41" s="133"/>
      <c r="R41" s="13"/>
      <c r="S41" s="13"/>
      <c r="T41" s="13"/>
      <c r="U41" s="13"/>
      <c r="V41" s="13"/>
      <c r="W41" s="13"/>
      <c r="X41" s="13"/>
    </row>
    <row r="42" spans="1:24" ht="49.5" x14ac:dyDescent="0.25">
      <c r="A42" s="13">
        <v>40</v>
      </c>
      <c r="B42" s="55" t="s">
        <v>64</v>
      </c>
      <c r="C42" s="13" t="s">
        <v>27</v>
      </c>
      <c r="D42" s="27">
        <v>1</v>
      </c>
      <c r="E42" s="54" t="s">
        <v>28</v>
      </c>
      <c r="F42" s="54" t="s">
        <v>29</v>
      </c>
      <c r="G42" s="131">
        <v>7</v>
      </c>
      <c r="H42" s="132">
        <v>2</v>
      </c>
      <c r="I42" s="13"/>
      <c r="J42" s="13">
        <v>5</v>
      </c>
      <c r="K42" s="13"/>
      <c r="L42" s="13"/>
      <c r="M42" s="13"/>
      <c r="N42" s="13"/>
      <c r="O42" s="133"/>
      <c r="P42" s="134"/>
      <c r="Q42" s="133"/>
      <c r="R42" s="17"/>
      <c r="S42" s="17"/>
      <c r="T42" s="17"/>
      <c r="U42" s="17">
        <v>2</v>
      </c>
      <c r="V42" s="17"/>
      <c r="W42" s="17"/>
      <c r="X42" s="13"/>
    </row>
    <row r="43" spans="1:24" ht="49.5" x14ac:dyDescent="0.25">
      <c r="A43" s="13">
        <v>41</v>
      </c>
      <c r="B43" s="55" t="s">
        <v>65</v>
      </c>
      <c r="C43" s="13" t="s">
        <v>27</v>
      </c>
      <c r="D43" s="27">
        <v>4</v>
      </c>
      <c r="E43" s="54" t="s">
        <v>28</v>
      </c>
      <c r="F43" s="54" t="s">
        <v>29</v>
      </c>
      <c r="G43" s="131">
        <v>37</v>
      </c>
      <c r="H43" s="132">
        <f>21*3</f>
        <v>63</v>
      </c>
      <c r="I43" s="13"/>
      <c r="J43" s="13">
        <v>11</v>
      </c>
      <c r="K43" s="13"/>
      <c r="L43" s="13"/>
      <c r="M43" s="13"/>
      <c r="N43" s="13"/>
      <c r="O43" s="133"/>
      <c r="P43" s="134">
        <v>13205</v>
      </c>
      <c r="Q43" s="133"/>
      <c r="R43" s="17"/>
      <c r="S43" s="17"/>
      <c r="T43" s="17">
        <v>2</v>
      </c>
      <c r="U43" s="17">
        <v>5</v>
      </c>
      <c r="V43" s="17"/>
      <c r="W43" s="17"/>
      <c r="X43" s="13"/>
    </row>
    <row r="44" spans="1:24" ht="49.5" x14ac:dyDescent="0.25">
      <c r="A44" s="13">
        <v>42</v>
      </c>
      <c r="B44" s="55" t="s">
        <v>66</v>
      </c>
      <c r="C44" s="13" t="s">
        <v>31</v>
      </c>
      <c r="D44" s="27">
        <v>1</v>
      </c>
      <c r="E44" s="54" t="s">
        <v>28</v>
      </c>
      <c r="F44" s="54" t="s">
        <v>29</v>
      </c>
      <c r="G44" s="131">
        <v>9</v>
      </c>
      <c r="H44" s="132"/>
      <c r="I44" s="13"/>
      <c r="J44" s="13">
        <v>5</v>
      </c>
      <c r="K44" s="13"/>
      <c r="L44" s="13"/>
      <c r="M44" s="13"/>
      <c r="N44" s="13"/>
      <c r="O44" s="133"/>
      <c r="P44" s="134"/>
      <c r="Q44" s="133"/>
      <c r="R44" s="17"/>
      <c r="S44" s="17"/>
      <c r="T44" s="17">
        <v>1</v>
      </c>
      <c r="U44" s="17">
        <v>4</v>
      </c>
      <c r="V44" s="17"/>
      <c r="W44" s="17"/>
      <c r="X44" s="13"/>
    </row>
    <row r="45" spans="1:24" ht="49.5" x14ac:dyDescent="0.25">
      <c r="A45" s="13">
        <v>43</v>
      </c>
      <c r="B45" s="55" t="s">
        <v>67</v>
      </c>
      <c r="C45" s="13" t="s">
        <v>31</v>
      </c>
      <c r="D45" s="27">
        <v>1</v>
      </c>
      <c r="E45" s="54" t="s">
        <v>28</v>
      </c>
      <c r="F45" s="54" t="s">
        <v>29</v>
      </c>
      <c r="G45" s="131">
        <v>5</v>
      </c>
      <c r="H45" s="132"/>
      <c r="I45" s="13"/>
      <c r="J45" s="13">
        <v>3</v>
      </c>
      <c r="K45" s="13"/>
      <c r="L45" s="13"/>
      <c r="M45" s="13"/>
      <c r="N45" s="13"/>
      <c r="O45" s="133"/>
      <c r="P45" s="134"/>
      <c r="Q45" s="133"/>
      <c r="R45" s="17"/>
      <c r="S45" s="17"/>
      <c r="T45" s="17"/>
      <c r="U45" s="17">
        <v>2</v>
      </c>
      <c r="V45" s="17"/>
      <c r="W45" s="17"/>
      <c r="X45" s="13"/>
    </row>
    <row r="46" spans="1:24" ht="68.25" customHeight="1" x14ac:dyDescent="0.25">
      <c r="A46" s="13">
        <v>44</v>
      </c>
      <c r="B46" s="55" t="s">
        <v>69</v>
      </c>
      <c r="C46" s="13" t="s">
        <v>27</v>
      </c>
      <c r="D46" s="27"/>
      <c r="E46" s="54" t="s">
        <v>28</v>
      </c>
      <c r="F46" s="54" t="s">
        <v>29</v>
      </c>
      <c r="G46" s="131">
        <v>8</v>
      </c>
      <c r="H46" s="132"/>
      <c r="I46" s="13"/>
      <c r="J46" s="13">
        <v>7</v>
      </c>
      <c r="K46" s="13"/>
      <c r="L46" s="13"/>
      <c r="M46" s="13">
        <v>4</v>
      </c>
      <c r="N46" s="13">
        <v>180</v>
      </c>
      <c r="O46" s="13"/>
      <c r="P46" s="134"/>
      <c r="Q46" s="13"/>
      <c r="R46" s="17"/>
      <c r="S46" s="17"/>
      <c r="T46" s="17">
        <v>1</v>
      </c>
      <c r="U46" s="17"/>
      <c r="V46" s="17"/>
      <c r="W46" s="17"/>
      <c r="X46" s="13"/>
    </row>
    <row r="47" spans="1:24" ht="49.5" x14ac:dyDescent="0.25">
      <c r="A47" s="13">
        <v>45</v>
      </c>
      <c r="B47" s="55" t="s">
        <v>70</v>
      </c>
      <c r="C47" s="13" t="s">
        <v>27</v>
      </c>
      <c r="D47" s="27"/>
      <c r="E47" s="54" t="s">
        <v>28</v>
      </c>
      <c r="F47" s="54" t="s">
        <v>29</v>
      </c>
      <c r="G47" s="131">
        <v>2</v>
      </c>
      <c r="H47" s="132"/>
      <c r="I47" s="13"/>
      <c r="J47" s="13">
        <v>2</v>
      </c>
      <c r="K47" s="13"/>
      <c r="L47" s="13"/>
      <c r="M47" s="13"/>
      <c r="N47" s="13"/>
      <c r="O47" s="133"/>
      <c r="P47" s="134"/>
      <c r="Q47" s="133"/>
      <c r="R47" s="13"/>
      <c r="S47" s="13"/>
      <c r="T47" s="13"/>
      <c r="U47" s="13"/>
      <c r="V47" s="13"/>
      <c r="W47" s="13"/>
      <c r="X47" s="13"/>
    </row>
    <row r="48" spans="1:24" ht="49.5" x14ac:dyDescent="0.25">
      <c r="A48" s="13">
        <v>46</v>
      </c>
      <c r="B48" s="55" t="s">
        <v>71</v>
      </c>
      <c r="C48" s="13" t="s">
        <v>27</v>
      </c>
      <c r="D48" s="27"/>
      <c r="E48" s="54" t="s">
        <v>28</v>
      </c>
      <c r="F48" s="54" t="s">
        <v>29</v>
      </c>
      <c r="G48" s="131">
        <v>3</v>
      </c>
      <c r="H48" s="132">
        <v>1</v>
      </c>
      <c r="I48" s="13"/>
      <c r="J48" s="13">
        <v>1</v>
      </c>
      <c r="K48" s="13">
        <v>1</v>
      </c>
      <c r="L48" s="13"/>
      <c r="M48" s="13"/>
      <c r="N48" s="13"/>
      <c r="O48" s="133"/>
      <c r="P48" s="134"/>
      <c r="Q48" s="133"/>
      <c r="R48" s="13"/>
      <c r="S48" s="13"/>
      <c r="T48" s="13"/>
      <c r="U48" s="13"/>
      <c r="V48" s="13"/>
      <c r="W48" s="13"/>
      <c r="X48" s="13">
        <v>400</v>
      </c>
    </row>
    <row r="49" spans="1:24" ht="49.5" x14ac:dyDescent="0.25">
      <c r="A49" s="13">
        <v>47</v>
      </c>
      <c r="B49" s="55" t="s">
        <v>72</v>
      </c>
      <c r="C49" s="13" t="s">
        <v>31</v>
      </c>
      <c r="D49" s="27">
        <v>1</v>
      </c>
      <c r="E49" s="54" t="s">
        <v>28</v>
      </c>
      <c r="F49" s="54" t="s">
        <v>29</v>
      </c>
      <c r="G49" s="131">
        <v>3</v>
      </c>
      <c r="H49" s="132"/>
      <c r="I49" s="13"/>
      <c r="J49" s="13"/>
      <c r="K49" s="13">
        <v>1</v>
      </c>
      <c r="L49" s="13"/>
      <c r="M49" s="13"/>
      <c r="N49" s="13"/>
      <c r="O49" s="133"/>
      <c r="P49" s="134"/>
      <c r="Q49" s="133"/>
      <c r="R49" s="17"/>
      <c r="S49" s="17"/>
      <c r="T49" s="17"/>
      <c r="U49" s="17">
        <v>2</v>
      </c>
      <c r="V49" s="17"/>
      <c r="W49" s="17"/>
      <c r="X49" s="13"/>
    </row>
    <row r="50" spans="1:24" ht="49.5" x14ac:dyDescent="0.25">
      <c r="A50" s="13">
        <v>48</v>
      </c>
      <c r="B50" s="55" t="s">
        <v>73</v>
      </c>
      <c r="C50" s="13" t="s">
        <v>27</v>
      </c>
      <c r="D50" s="27">
        <v>1</v>
      </c>
      <c r="E50" s="54" t="s">
        <v>28</v>
      </c>
      <c r="F50" s="54" t="s">
        <v>29</v>
      </c>
      <c r="G50" s="131">
        <v>6</v>
      </c>
      <c r="H50" s="132"/>
      <c r="I50" s="13"/>
      <c r="J50" s="13">
        <v>4</v>
      </c>
      <c r="K50" s="13"/>
      <c r="L50" s="13"/>
      <c r="M50" s="13"/>
      <c r="N50" s="13"/>
      <c r="O50" s="133"/>
      <c r="P50" s="134"/>
      <c r="Q50" s="133"/>
      <c r="R50" s="17"/>
      <c r="S50" s="17"/>
      <c r="T50" s="17"/>
      <c r="U50" s="17">
        <v>2</v>
      </c>
      <c r="V50" s="17">
        <v>1</v>
      </c>
      <c r="W50" s="17">
        <v>6.55</v>
      </c>
      <c r="X50" s="13"/>
    </row>
    <row r="51" spans="1:24" ht="49.5" x14ac:dyDescent="0.25">
      <c r="A51" s="13">
        <v>49</v>
      </c>
      <c r="B51" s="55" t="s">
        <v>121</v>
      </c>
      <c r="C51" s="13" t="s">
        <v>27</v>
      </c>
      <c r="D51" s="27">
        <v>1</v>
      </c>
      <c r="E51" s="54" t="s">
        <v>28</v>
      </c>
      <c r="F51" s="54" t="s">
        <v>29</v>
      </c>
      <c r="G51" s="131">
        <v>27</v>
      </c>
      <c r="H51" s="132">
        <f>21*2</f>
        <v>42</v>
      </c>
      <c r="I51" s="13"/>
      <c r="J51" s="13">
        <v>3</v>
      </c>
      <c r="K51" s="13"/>
      <c r="L51" s="13"/>
      <c r="M51" s="13"/>
      <c r="N51" s="13"/>
      <c r="O51" s="133"/>
      <c r="P51" s="134"/>
      <c r="Q51" s="133"/>
      <c r="R51" s="17"/>
      <c r="S51" s="17"/>
      <c r="T51" s="17"/>
      <c r="U51" s="17">
        <v>3</v>
      </c>
      <c r="V51" s="17"/>
      <c r="W51" s="17"/>
      <c r="X51" s="13"/>
    </row>
    <row r="52" spans="1:24" ht="49.5" x14ac:dyDescent="0.25">
      <c r="A52" s="13">
        <v>50</v>
      </c>
      <c r="B52" s="55" t="s">
        <v>74</v>
      </c>
      <c r="C52" s="13" t="s">
        <v>27</v>
      </c>
      <c r="D52" s="27">
        <v>3</v>
      </c>
      <c r="E52" s="54" t="s">
        <v>28</v>
      </c>
      <c r="F52" s="54" t="s">
        <v>29</v>
      </c>
      <c r="G52" s="131">
        <v>25</v>
      </c>
      <c r="H52" s="132">
        <f>21*2</f>
        <v>42</v>
      </c>
      <c r="I52" s="13"/>
      <c r="J52" s="13">
        <v>3</v>
      </c>
      <c r="K52" s="13"/>
      <c r="L52" s="13"/>
      <c r="M52" s="13"/>
      <c r="N52" s="13"/>
      <c r="O52" s="133"/>
      <c r="P52" s="134">
        <v>8460</v>
      </c>
      <c r="Q52" s="133"/>
      <c r="R52" s="17"/>
      <c r="S52" s="17"/>
      <c r="T52" s="17"/>
      <c r="U52" s="17">
        <v>1</v>
      </c>
      <c r="V52" s="17"/>
      <c r="W52" s="17"/>
      <c r="X52" s="13"/>
    </row>
    <row r="53" spans="1:24" ht="49.5" x14ac:dyDescent="0.25">
      <c r="A53" s="13">
        <v>51</v>
      </c>
      <c r="B53" s="55" t="s">
        <v>75</v>
      </c>
      <c r="C53" s="13" t="s">
        <v>31</v>
      </c>
      <c r="D53" s="27">
        <v>1</v>
      </c>
      <c r="E53" s="54" t="s">
        <v>28</v>
      </c>
      <c r="F53" s="54" t="s">
        <v>29</v>
      </c>
      <c r="G53" s="131">
        <v>28</v>
      </c>
      <c r="H53" s="132">
        <f>21*2</f>
        <v>42</v>
      </c>
      <c r="I53" s="13"/>
      <c r="J53" s="13">
        <v>5</v>
      </c>
      <c r="K53" s="13"/>
      <c r="L53" s="13"/>
      <c r="M53" s="13"/>
      <c r="N53" s="13"/>
      <c r="O53" s="133"/>
      <c r="P53" s="134"/>
      <c r="Q53" s="133"/>
      <c r="R53" s="17">
        <v>1</v>
      </c>
      <c r="S53" s="17"/>
      <c r="T53" s="17">
        <v>2</v>
      </c>
      <c r="U53" s="17">
        <v>1</v>
      </c>
      <c r="V53" s="17"/>
      <c r="W53" s="17"/>
      <c r="X53" s="13"/>
    </row>
    <row r="54" spans="1:24" ht="49.5" x14ac:dyDescent="0.25">
      <c r="A54" s="13">
        <v>52</v>
      </c>
      <c r="B54" s="55" t="s">
        <v>76</v>
      </c>
      <c r="C54" s="13" t="s">
        <v>31</v>
      </c>
      <c r="D54" s="27">
        <v>1</v>
      </c>
      <c r="E54" s="54" t="s">
        <v>28</v>
      </c>
      <c r="F54" s="54" t="s">
        <v>29</v>
      </c>
      <c r="G54" s="131">
        <v>7</v>
      </c>
      <c r="H54" s="132"/>
      <c r="I54" s="13"/>
      <c r="J54" s="13">
        <v>5</v>
      </c>
      <c r="K54" s="13">
        <v>1</v>
      </c>
      <c r="L54" s="13"/>
      <c r="M54" s="13"/>
      <c r="N54" s="13"/>
      <c r="O54" s="133"/>
      <c r="P54" s="134"/>
      <c r="Q54" s="133"/>
      <c r="R54" s="17"/>
      <c r="S54" s="17"/>
      <c r="T54" s="17"/>
      <c r="U54" s="17">
        <v>1</v>
      </c>
      <c r="V54" s="17"/>
      <c r="W54" s="17"/>
      <c r="X54" s="13">
        <v>1800</v>
      </c>
    </row>
    <row r="55" spans="1:24" ht="49.5" x14ac:dyDescent="0.25">
      <c r="A55" s="13">
        <v>53</v>
      </c>
      <c r="B55" s="55" t="s">
        <v>120</v>
      </c>
      <c r="C55" s="13" t="s">
        <v>31</v>
      </c>
      <c r="D55" s="27">
        <v>1</v>
      </c>
      <c r="E55" s="54" t="s">
        <v>28</v>
      </c>
      <c r="F55" s="54" t="s">
        <v>29</v>
      </c>
      <c r="G55" s="131">
        <v>8</v>
      </c>
      <c r="H55" s="132"/>
      <c r="I55" s="13"/>
      <c r="J55" s="13">
        <v>4</v>
      </c>
      <c r="K55" s="13"/>
      <c r="L55" s="13"/>
      <c r="M55" s="13"/>
      <c r="N55" s="13"/>
      <c r="O55" s="133"/>
      <c r="P55" s="134"/>
      <c r="Q55" s="133"/>
      <c r="R55" s="17"/>
      <c r="S55" s="17"/>
      <c r="T55" s="17"/>
      <c r="U55" s="17">
        <v>4</v>
      </c>
      <c r="V55" s="17"/>
      <c r="W55" s="17"/>
      <c r="X55" s="13"/>
    </row>
    <row r="56" spans="1:24" ht="49.5" x14ac:dyDescent="0.25">
      <c r="A56" s="13">
        <v>54</v>
      </c>
      <c r="B56" s="55" t="s">
        <v>78</v>
      </c>
      <c r="C56" s="13" t="s">
        <v>31</v>
      </c>
      <c r="D56" s="27">
        <v>1</v>
      </c>
      <c r="E56" s="54" t="s">
        <v>28</v>
      </c>
      <c r="F56" s="54" t="s">
        <v>29</v>
      </c>
      <c r="G56" s="131">
        <v>4</v>
      </c>
      <c r="H56" s="132"/>
      <c r="I56" s="13"/>
      <c r="J56" s="13">
        <v>1</v>
      </c>
      <c r="K56" s="13"/>
      <c r="L56" s="13"/>
      <c r="M56" s="13">
        <v>3</v>
      </c>
      <c r="N56" s="13"/>
      <c r="O56" s="13">
        <v>150</v>
      </c>
      <c r="P56" s="134"/>
      <c r="Q56" s="13"/>
      <c r="R56" s="17">
        <v>1</v>
      </c>
      <c r="S56" s="17"/>
      <c r="T56" s="17"/>
      <c r="U56" s="17">
        <v>1</v>
      </c>
      <c r="V56" s="17"/>
      <c r="W56" s="17"/>
      <c r="X56" s="13"/>
    </row>
    <row r="57" spans="1:24" ht="49.5" x14ac:dyDescent="0.25">
      <c r="A57" s="13">
        <v>55</v>
      </c>
      <c r="B57" s="55" t="s">
        <v>98</v>
      </c>
      <c r="C57" s="13" t="s">
        <v>31</v>
      </c>
      <c r="D57" s="27">
        <v>1</v>
      </c>
      <c r="E57" s="54" t="s">
        <v>28</v>
      </c>
      <c r="F57" s="54" t="s">
        <v>29</v>
      </c>
      <c r="G57" s="131">
        <v>5</v>
      </c>
      <c r="H57" s="132"/>
      <c r="I57" s="13"/>
      <c r="J57" s="13">
        <v>4</v>
      </c>
      <c r="K57" s="13"/>
      <c r="L57" s="13"/>
      <c r="M57" s="13"/>
      <c r="N57" s="13"/>
      <c r="O57" s="133"/>
      <c r="P57" s="134"/>
      <c r="Q57" s="133"/>
      <c r="R57" s="17"/>
      <c r="S57" s="17"/>
      <c r="T57" s="17"/>
      <c r="U57" s="17">
        <v>1</v>
      </c>
      <c r="V57" s="17"/>
      <c r="W57" s="17"/>
      <c r="X57" s="13"/>
    </row>
    <row r="58" spans="1:24" ht="49.5" x14ac:dyDescent="0.25">
      <c r="A58" s="13">
        <v>56</v>
      </c>
      <c r="B58" s="55" t="s">
        <v>79</v>
      </c>
      <c r="C58" s="13" t="s">
        <v>27</v>
      </c>
      <c r="D58" s="27">
        <v>1</v>
      </c>
      <c r="E58" s="54" t="s">
        <v>28</v>
      </c>
      <c r="F58" s="54" t="s">
        <v>29</v>
      </c>
      <c r="G58" s="131">
        <v>3</v>
      </c>
      <c r="H58" s="132">
        <v>1</v>
      </c>
      <c r="I58" s="13"/>
      <c r="J58" s="13">
        <v>1</v>
      </c>
      <c r="K58" s="13"/>
      <c r="L58" s="13"/>
      <c r="M58" s="13"/>
      <c r="N58" s="13"/>
      <c r="O58" s="133"/>
      <c r="P58" s="134"/>
      <c r="Q58" s="133"/>
      <c r="R58" s="17"/>
      <c r="S58" s="17"/>
      <c r="T58" s="17"/>
      <c r="U58" s="17">
        <v>1</v>
      </c>
      <c r="V58" s="17"/>
      <c r="W58" s="17"/>
      <c r="X58" s="13"/>
    </row>
    <row r="59" spans="1:24" ht="49.5" x14ac:dyDescent="0.25">
      <c r="A59" s="13">
        <v>57</v>
      </c>
      <c r="B59" s="55" t="s">
        <v>80</v>
      </c>
      <c r="C59" s="13" t="s">
        <v>31</v>
      </c>
      <c r="D59" s="27">
        <v>1</v>
      </c>
      <c r="E59" s="54" t="s">
        <v>28</v>
      </c>
      <c r="F59" s="54" t="s">
        <v>29</v>
      </c>
      <c r="G59" s="131">
        <v>14</v>
      </c>
      <c r="H59" s="132"/>
      <c r="I59" s="13"/>
      <c r="J59" s="13">
        <v>7</v>
      </c>
      <c r="K59" s="13">
        <v>1</v>
      </c>
      <c r="L59" s="13"/>
      <c r="M59" s="13"/>
      <c r="N59" s="13"/>
      <c r="O59" s="133"/>
      <c r="P59" s="134"/>
      <c r="Q59" s="133"/>
      <c r="R59" s="17">
        <v>1</v>
      </c>
      <c r="S59" s="17"/>
      <c r="T59" s="17"/>
      <c r="U59" s="17">
        <v>5</v>
      </c>
      <c r="V59" s="17"/>
      <c r="W59" s="17"/>
      <c r="X59" s="13">
        <v>600</v>
      </c>
    </row>
    <row r="60" spans="1:24" ht="49.5" x14ac:dyDescent="0.25">
      <c r="A60" s="13">
        <v>58</v>
      </c>
      <c r="B60" s="55" t="s">
        <v>159</v>
      </c>
      <c r="C60" s="13" t="s">
        <v>27</v>
      </c>
      <c r="D60" s="27">
        <v>1</v>
      </c>
      <c r="E60" s="54" t="s">
        <v>28</v>
      </c>
      <c r="F60" s="54" t="s">
        <v>29</v>
      </c>
      <c r="G60" s="131">
        <v>3</v>
      </c>
      <c r="H60" s="132"/>
      <c r="I60" s="13"/>
      <c r="J60" s="13">
        <v>2</v>
      </c>
      <c r="K60" s="13"/>
      <c r="L60" s="13"/>
      <c r="M60" s="13"/>
      <c r="N60" s="13"/>
      <c r="O60" s="133"/>
      <c r="P60" s="134"/>
      <c r="Q60" s="133"/>
      <c r="R60" s="17"/>
      <c r="S60" s="17"/>
      <c r="T60" s="17"/>
      <c r="U60" s="17">
        <v>1</v>
      </c>
      <c r="V60" s="17"/>
      <c r="W60" s="17"/>
      <c r="X60" s="13"/>
    </row>
    <row r="61" spans="1:24" ht="49.5" x14ac:dyDescent="0.25">
      <c r="A61" s="13">
        <v>59</v>
      </c>
      <c r="B61" s="55" t="s">
        <v>81</v>
      </c>
      <c r="C61" s="13" t="s">
        <v>27</v>
      </c>
      <c r="D61" s="27">
        <v>1</v>
      </c>
      <c r="E61" s="54" t="s">
        <v>28</v>
      </c>
      <c r="F61" s="54" t="s">
        <v>29</v>
      </c>
      <c r="G61" s="131">
        <v>7</v>
      </c>
      <c r="H61" s="132">
        <v>1</v>
      </c>
      <c r="I61" s="13"/>
      <c r="J61" s="13">
        <v>4</v>
      </c>
      <c r="K61" s="13"/>
      <c r="L61" s="13"/>
      <c r="M61" s="13"/>
      <c r="N61" s="13"/>
      <c r="O61" s="133"/>
      <c r="P61" s="134">
        <v>810</v>
      </c>
      <c r="Q61" s="133"/>
      <c r="R61" s="17"/>
      <c r="S61" s="17"/>
      <c r="T61" s="17"/>
      <c r="U61" s="17">
        <v>2</v>
      </c>
      <c r="V61" s="17"/>
      <c r="W61" s="17"/>
      <c r="X61" s="13"/>
    </row>
    <row r="62" spans="1:24" ht="49.5" x14ac:dyDescent="0.25">
      <c r="A62" s="13">
        <v>60</v>
      </c>
      <c r="B62" s="55" t="s">
        <v>82</v>
      </c>
      <c r="C62" s="13" t="s">
        <v>27</v>
      </c>
      <c r="D62" s="27">
        <v>1</v>
      </c>
      <c r="E62" s="54" t="s">
        <v>28</v>
      </c>
      <c r="F62" s="54" t="s">
        <v>29</v>
      </c>
      <c r="G62" s="131">
        <v>17</v>
      </c>
      <c r="H62" s="132">
        <v>2</v>
      </c>
      <c r="I62" s="13">
        <v>1</v>
      </c>
      <c r="J62" s="13">
        <v>8</v>
      </c>
      <c r="K62" s="13">
        <v>1</v>
      </c>
      <c r="L62" s="13">
        <v>4</v>
      </c>
      <c r="M62" s="13">
        <v>2</v>
      </c>
      <c r="N62" s="13">
        <v>180</v>
      </c>
      <c r="O62" s="13">
        <v>150</v>
      </c>
      <c r="P62" s="134">
        <v>5797</v>
      </c>
      <c r="Q62" s="13">
        <v>1</v>
      </c>
      <c r="R62" s="17"/>
      <c r="S62" s="17"/>
      <c r="T62" s="17">
        <v>1</v>
      </c>
      <c r="U62" s="17">
        <v>1</v>
      </c>
      <c r="V62" s="17">
        <v>1</v>
      </c>
      <c r="W62" s="17"/>
      <c r="X62" s="13">
        <v>800</v>
      </c>
    </row>
    <row r="63" spans="1:24" ht="49.5" x14ac:dyDescent="0.25">
      <c r="A63" s="13">
        <v>61</v>
      </c>
      <c r="B63" s="55" t="s">
        <v>117</v>
      </c>
      <c r="C63" s="13" t="s">
        <v>27</v>
      </c>
      <c r="D63" s="27">
        <v>1</v>
      </c>
      <c r="E63" s="54" t="s">
        <v>28</v>
      </c>
      <c r="F63" s="54" t="s">
        <v>29</v>
      </c>
      <c r="G63" s="131">
        <v>4</v>
      </c>
      <c r="H63" s="132"/>
      <c r="I63" s="13"/>
      <c r="J63" s="13">
        <v>2</v>
      </c>
      <c r="K63" s="13"/>
      <c r="L63" s="13"/>
      <c r="M63" s="13"/>
      <c r="N63" s="13"/>
      <c r="O63" s="133"/>
      <c r="P63" s="134"/>
      <c r="Q63" s="133"/>
      <c r="R63" s="17"/>
      <c r="S63" s="17"/>
      <c r="T63" s="17"/>
      <c r="U63" s="17">
        <v>2</v>
      </c>
      <c r="V63" s="17"/>
      <c r="W63" s="17"/>
      <c r="X63" s="13"/>
    </row>
    <row r="64" spans="1:24" ht="49.5" x14ac:dyDescent="0.25">
      <c r="A64" s="13">
        <v>62</v>
      </c>
      <c r="B64" s="55" t="s">
        <v>157</v>
      </c>
      <c r="C64" s="13" t="s">
        <v>27</v>
      </c>
      <c r="D64" s="27">
        <v>1</v>
      </c>
      <c r="E64" s="54" t="s">
        <v>28</v>
      </c>
      <c r="F64" s="54" t="s">
        <v>29</v>
      </c>
      <c r="G64" s="131">
        <v>7</v>
      </c>
      <c r="H64" s="132">
        <v>1</v>
      </c>
      <c r="I64" s="13"/>
      <c r="J64" s="13">
        <v>2</v>
      </c>
      <c r="K64" s="13">
        <v>1</v>
      </c>
      <c r="L64" s="13"/>
      <c r="M64" s="13"/>
      <c r="N64" s="13"/>
      <c r="O64" s="133"/>
      <c r="P64" s="134"/>
      <c r="Q64" s="133"/>
      <c r="R64" s="17"/>
      <c r="S64" s="17"/>
      <c r="T64" s="17"/>
      <c r="U64" s="17">
        <v>3</v>
      </c>
      <c r="V64" s="17"/>
      <c r="W64" s="17"/>
      <c r="X64" s="13">
        <v>200</v>
      </c>
    </row>
    <row r="65" spans="1:24" ht="49.5" x14ac:dyDescent="0.25">
      <c r="A65" s="13">
        <v>63</v>
      </c>
      <c r="B65" s="55" t="s">
        <v>155</v>
      </c>
      <c r="C65" s="13" t="s">
        <v>27</v>
      </c>
      <c r="D65" s="27"/>
      <c r="E65" s="54" t="s">
        <v>28</v>
      </c>
      <c r="F65" s="54" t="s">
        <v>29</v>
      </c>
      <c r="G65" s="131">
        <v>2</v>
      </c>
      <c r="H65" s="132">
        <v>1</v>
      </c>
      <c r="I65" s="13"/>
      <c r="J65" s="13">
        <v>1</v>
      </c>
      <c r="K65" s="13"/>
      <c r="L65" s="13"/>
      <c r="M65" s="13"/>
      <c r="N65" s="13"/>
      <c r="O65" s="133"/>
      <c r="P65" s="134"/>
      <c r="Q65" s="133"/>
      <c r="R65" s="13"/>
      <c r="S65" s="13"/>
      <c r="T65" s="13"/>
      <c r="U65" s="13"/>
      <c r="V65" s="13"/>
      <c r="W65" s="13"/>
      <c r="X65" s="13"/>
    </row>
    <row r="66" spans="1:24" ht="40.5" customHeight="1" x14ac:dyDescent="0.25">
      <c r="A66" s="136"/>
      <c r="B66" s="137" t="s">
        <v>179</v>
      </c>
      <c r="C66" s="136" t="s">
        <v>27</v>
      </c>
      <c r="D66" s="138">
        <f>SUM(D3:D65)</f>
        <v>107</v>
      </c>
      <c r="E66" s="136"/>
      <c r="F66" s="136"/>
      <c r="G66" s="139">
        <f>SUM(G3:G65)</f>
        <v>695</v>
      </c>
      <c r="H66" s="140">
        <f>SUM(H3:H65)</f>
        <v>1120</v>
      </c>
      <c r="I66" s="136">
        <f t="shared" ref="I66:X66" si="1">SUM(I3:I65)</f>
        <v>2</v>
      </c>
      <c r="J66" s="136">
        <f t="shared" si="1"/>
        <v>217</v>
      </c>
      <c r="K66" s="136">
        <f t="shared" si="1"/>
        <v>19</v>
      </c>
      <c r="L66" s="136">
        <f t="shared" si="1"/>
        <v>6</v>
      </c>
      <c r="M66" s="136">
        <f t="shared" si="1"/>
        <v>19</v>
      </c>
      <c r="N66" s="136">
        <f t="shared" si="1"/>
        <v>540</v>
      </c>
      <c r="O66" s="136">
        <f t="shared" si="1"/>
        <v>900</v>
      </c>
      <c r="P66" s="141">
        <f t="shared" si="1"/>
        <v>85609.3</v>
      </c>
      <c r="Q66" s="136">
        <f t="shared" si="1"/>
        <v>1</v>
      </c>
      <c r="R66" s="136">
        <f t="shared" si="1"/>
        <v>28</v>
      </c>
      <c r="S66" s="136">
        <f t="shared" si="1"/>
        <v>22</v>
      </c>
      <c r="T66" s="136">
        <f t="shared" si="1"/>
        <v>16</v>
      </c>
      <c r="U66" s="136">
        <f t="shared" si="1"/>
        <v>96</v>
      </c>
      <c r="V66" s="136">
        <f t="shared" si="1"/>
        <v>25</v>
      </c>
      <c r="W66" s="136">
        <f t="shared" si="1"/>
        <v>73.305999999999997</v>
      </c>
      <c r="X66" s="136">
        <f t="shared" si="1"/>
        <v>17800</v>
      </c>
    </row>
    <row r="67" spans="1:24" ht="60.75" customHeight="1" x14ac:dyDescent="0.25">
      <c r="A67" s="13">
        <v>16</v>
      </c>
      <c r="B67" s="118" t="s">
        <v>180</v>
      </c>
      <c r="C67" s="13"/>
      <c r="D67" s="27">
        <v>118</v>
      </c>
      <c r="E67" s="13"/>
      <c r="F67" s="13"/>
      <c r="G67" s="142">
        <f>61*25</f>
        <v>1525</v>
      </c>
      <c r="H67" s="143" t="s">
        <v>87</v>
      </c>
      <c r="I67" s="144" t="s">
        <v>88</v>
      </c>
      <c r="J67" s="13"/>
      <c r="K67" s="13"/>
      <c r="L67" s="13"/>
      <c r="M67" s="13"/>
      <c r="N67" s="13"/>
      <c r="O67" s="133"/>
      <c r="P67" s="134">
        <f>620.2+839+4726+1700+798</f>
        <v>8683.2000000000007</v>
      </c>
      <c r="Q67" s="133"/>
      <c r="R67" s="13"/>
      <c r="S67" s="13"/>
      <c r="T67" s="13"/>
      <c r="U67" s="13">
        <v>15</v>
      </c>
      <c r="V67" s="13"/>
      <c r="W67" s="13"/>
      <c r="X67" s="13"/>
    </row>
    <row r="68" spans="1:24" x14ac:dyDescent="0.25">
      <c r="A68" s="13"/>
      <c r="B68" s="53" t="s">
        <v>181</v>
      </c>
      <c r="C68" s="13"/>
      <c r="D68" s="27">
        <f>+D67</f>
        <v>118</v>
      </c>
      <c r="E68" s="13"/>
      <c r="F68" s="13"/>
      <c r="G68" s="145">
        <f>+G67</f>
        <v>1525</v>
      </c>
      <c r="H68" s="146">
        <f>26894/8</f>
        <v>3361.75</v>
      </c>
      <c r="I68" s="147">
        <f>25*61</f>
        <v>1525</v>
      </c>
      <c r="J68" s="13"/>
      <c r="K68" s="13"/>
      <c r="L68" s="13"/>
      <c r="M68" s="13"/>
      <c r="N68" s="13"/>
      <c r="O68" s="133"/>
      <c r="P68" s="134">
        <f>620.2+839+4726+1700+798</f>
        <v>8683.2000000000007</v>
      </c>
      <c r="Q68" s="133"/>
      <c r="R68" s="13"/>
      <c r="S68" s="13"/>
      <c r="T68" s="13"/>
      <c r="U68" s="13">
        <v>15</v>
      </c>
      <c r="V68" s="13"/>
      <c r="W68" s="13"/>
      <c r="X68" s="13"/>
    </row>
    <row r="69" spans="1:24" x14ac:dyDescent="0.25">
      <c r="A69" s="148">
        <f>+A65+A67</f>
        <v>79</v>
      </c>
      <c r="B69" s="149" t="s">
        <v>182</v>
      </c>
      <c r="C69" s="150"/>
      <c r="D69" s="148">
        <f>+D68+D66</f>
        <v>225</v>
      </c>
      <c r="E69" s="148">
        <f t="shared" ref="E69:X69" si="2">+E68+E66</f>
        <v>0</v>
      </c>
      <c r="F69" s="148">
        <f t="shared" si="2"/>
        <v>0</v>
      </c>
      <c r="G69" s="148">
        <f t="shared" si="2"/>
        <v>2220</v>
      </c>
      <c r="H69" s="151">
        <f t="shared" si="2"/>
        <v>4481.75</v>
      </c>
      <c r="I69" s="151">
        <f t="shared" si="2"/>
        <v>1527</v>
      </c>
      <c r="J69" s="148">
        <f t="shared" si="2"/>
        <v>217</v>
      </c>
      <c r="K69" s="151">
        <f t="shared" si="2"/>
        <v>19</v>
      </c>
      <c r="L69" s="151">
        <f t="shared" si="2"/>
        <v>6</v>
      </c>
      <c r="M69" s="151">
        <f t="shared" si="2"/>
        <v>19</v>
      </c>
      <c r="N69" s="151">
        <f t="shared" si="2"/>
        <v>540</v>
      </c>
      <c r="O69" s="151">
        <f t="shared" si="2"/>
        <v>900</v>
      </c>
      <c r="P69" s="152">
        <f>+P66+P68</f>
        <v>94292.5</v>
      </c>
      <c r="Q69" s="151">
        <f t="shared" si="2"/>
        <v>1</v>
      </c>
      <c r="R69" s="148">
        <f t="shared" si="2"/>
        <v>28</v>
      </c>
      <c r="S69" s="148">
        <f t="shared" si="2"/>
        <v>22</v>
      </c>
      <c r="T69" s="148">
        <f t="shared" si="2"/>
        <v>16</v>
      </c>
      <c r="U69" s="148">
        <f t="shared" si="2"/>
        <v>111</v>
      </c>
      <c r="V69" s="148">
        <f t="shared" si="2"/>
        <v>25</v>
      </c>
      <c r="W69" s="151">
        <f t="shared" si="2"/>
        <v>73.305999999999997</v>
      </c>
      <c r="X69" s="151">
        <f t="shared" si="2"/>
        <v>17800</v>
      </c>
    </row>
  </sheetData>
  <mergeCells count="1">
    <mergeCell ref="A1:K1"/>
  </mergeCells>
  <pageMargins left="0.7" right="0.7" top="0.75" bottom="0.75" header="0.3" footer="0.3"/>
  <pageSetup scale="1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4972-34A5-4691-8070-400271AED943}">
  <dimension ref="A1:AC74"/>
  <sheetViews>
    <sheetView view="pageBreakPreview" zoomScale="6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5" sqref="M5"/>
    </sheetView>
  </sheetViews>
  <sheetFormatPr baseColWidth="10" defaultRowHeight="12.75" x14ac:dyDescent="0.2"/>
  <cols>
    <col min="1" max="1" width="4.85546875" style="11" customWidth="1"/>
    <col min="2" max="2" width="29.7109375" style="11" customWidth="1"/>
    <col min="3" max="3" width="11.42578125" style="11"/>
    <col min="4" max="4" width="11.42578125" style="33"/>
    <col min="5" max="17" width="11.42578125" style="11"/>
    <col min="18" max="18" width="12.85546875" style="11" customWidth="1"/>
    <col min="19" max="19" width="12.7109375" style="11" customWidth="1"/>
    <col min="20" max="16384" width="11.42578125" style="11"/>
  </cols>
  <sheetData>
    <row r="1" spans="1:29" x14ac:dyDescent="0.2">
      <c r="C1" s="196" t="s">
        <v>206</v>
      </c>
      <c r="D1" s="196"/>
      <c r="E1" s="196"/>
      <c r="F1" s="196"/>
      <c r="G1" s="196"/>
      <c r="H1" s="196"/>
      <c r="I1" s="196"/>
      <c r="J1" s="196"/>
      <c r="K1" s="196"/>
    </row>
    <row r="2" spans="1:29" ht="78.75" x14ac:dyDescent="0.2">
      <c r="A2" s="109" t="s">
        <v>0</v>
      </c>
      <c r="B2" s="108" t="s">
        <v>1</v>
      </c>
      <c r="C2" s="107" t="s">
        <v>2</v>
      </c>
      <c r="D2" s="106" t="s">
        <v>3</v>
      </c>
      <c r="E2" s="106" t="s">
        <v>4</v>
      </c>
      <c r="F2" s="106" t="s">
        <v>5</v>
      </c>
      <c r="G2" s="105" t="s">
        <v>6</v>
      </c>
      <c r="H2" s="123" t="s">
        <v>7</v>
      </c>
      <c r="I2" s="123" t="s">
        <v>8</v>
      </c>
      <c r="J2" s="123" t="s">
        <v>137</v>
      </c>
      <c r="K2" s="124" t="s">
        <v>10</v>
      </c>
      <c r="L2" s="125" t="s">
        <v>12</v>
      </c>
      <c r="M2" s="177" t="s">
        <v>205</v>
      </c>
      <c r="N2" s="177" t="s">
        <v>204</v>
      </c>
      <c r="O2" s="178" t="s">
        <v>135</v>
      </c>
      <c r="P2" s="178" t="s">
        <v>136</v>
      </c>
      <c r="Q2" s="55" t="s">
        <v>203</v>
      </c>
      <c r="R2" s="126" t="s">
        <v>177</v>
      </c>
      <c r="S2" s="177" t="s">
        <v>198</v>
      </c>
      <c r="T2" s="177" t="s">
        <v>202</v>
      </c>
      <c r="U2" s="177" t="s">
        <v>201</v>
      </c>
      <c r="V2" s="177" t="s">
        <v>200</v>
      </c>
      <c r="W2" s="177" t="s">
        <v>199</v>
      </c>
      <c r="X2" s="177" t="s">
        <v>198</v>
      </c>
      <c r="Y2" s="55" t="s">
        <v>178</v>
      </c>
    </row>
    <row r="3" spans="1:29" s="173" customFormat="1" ht="49.5" x14ac:dyDescent="0.2">
      <c r="A3" s="27">
        <v>1</v>
      </c>
      <c r="B3" s="10" t="s">
        <v>197</v>
      </c>
      <c r="C3" s="13" t="s">
        <v>27</v>
      </c>
      <c r="D3" s="27">
        <v>8</v>
      </c>
      <c r="E3" s="54" t="s">
        <v>28</v>
      </c>
      <c r="F3" s="54" t="s">
        <v>29</v>
      </c>
      <c r="G3" s="13">
        <v>27</v>
      </c>
      <c r="H3" s="13">
        <v>9</v>
      </c>
      <c r="I3" s="13">
        <v>9</v>
      </c>
      <c r="J3" s="13">
        <v>18</v>
      </c>
      <c r="K3" s="13">
        <v>4</v>
      </c>
      <c r="L3" s="13">
        <v>8</v>
      </c>
      <c r="M3" s="13"/>
      <c r="N3" s="13"/>
      <c r="O3" s="13">
        <v>700</v>
      </c>
      <c r="P3" s="13">
        <f>172+306</f>
        <v>478</v>
      </c>
      <c r="Q3" s="13"/>
      <c r="R3" s="13"/>
      <c r="S3" s="13"/>
      <c r="T3" s="13">
        <v>2</v>
      </c>
      <c r="U3" s="13">
        <v>4</v>
      </c>
      <c r="V3" s="13">
        <v>2</v>
      </c>
      <c r="W3" s="13">
        <v>6</v>
      </c>
      <c r="X3" s="13"/>
      <c r="Y3" s="176">
        <v>5400</v>
      </c>
      <c r="Z3" s="11"/>
      <c r="AA3" s="11"/>
      <c r="AB3" s="11"/>
      <c r="AC3" s="11"/>
    </row>
    <row r="4" spans="1:29" s="173" customFormat="1" ht="49.5" x14ac:dyDescent="0.2">
      <c r="A4" s="27">
        <v>2</v>
      </c>
      <c r="B4" s="10" t="s">
        <v>196</v>
      </c>
      <c r="C4" s="13" t="s">
        <v>31</v>
      </c>
      <c r="D4" s="27">
        <v>2</v>
      </c>
      <c r="E4" s="54" t="s">
        <v>28</v>
      </c>
      <c r="F4" s="54" t="s">
        <v>29</v>
      </c>
      <c r="G4" s="13">
        <f t="shared" ref="G4:G43" si="0">+H4+J4+K4+L4+M4+N4+R4+S4+T4+U4+V4+W4+X4</f>
        <v>3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>
        <v>1</v>
      </c>
      <c r="V4" s="13">
        <v>2</v>
      </c>
      <c r="W4" s="13"/>
      <c r="X4" s="13"/>
      <c r="Y4" s="13"/>
      <c r="Z4" s="11"/>
      <c r="AA4" s="11"/>
      <c r="AB4" s="11"/>
      <c r="AC4" s="11"/>
    </row>
    <row r="5" spans="1:29" s="173" customFormat="1" ht="49.5" x14ac:dyDescent="0.2">
      <c r="A5" s="27">
        <v>3</v>
      </c>
      <c r="B5" s="10" t="s">
        <v>30</v>
      </c>
      <c r="C5" s="13" t="s">
        <v>31</v>
      </c>
      <c r="D5" s="27">
        <v>2</v>
      </c>
      <c r="E5" s="54" t="s">
        <v>28</v>
      </c>
      <c r="F5" s="54" t="s">
        <v>29</v>
      </c>
      <c r="G5" s="13">
        <f t="shared" si="0"/>
        <v>6</v>
      </c>
      <c r="H5" s="13"/>
      <c r="I5" s="13"/>
      <c r="J5" s="13">
        <v>2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>
        <v>1</v>
      </c>
      <c r="V5" s="13">
        <v>3</v>
      </c>
      <c r="W5" s="13"/>
      <c r="X5" s="13"/>
      <c r="Y5" s="13"/>
      <c r="Z5" s="11"/>
      <c r="AA5" s="11"/>
      <c r="AB5" s="11"/>
      <c r="AC5" s="11"/>
    </row>
    <row r="6" spans="1:29" ht="49.5" x14ac:dyDescent="0.2">
      <c r="A6" s="27">
        <v>4</v>
      </c>
      <c r="B6" s="10" t="s">
        <v>32</v>
      </c>
      <c r="C6" s="13" t="s">
        <v>31</v>
      </c>
      <c r="D6" s="27">
        <v>2</v>
      </c>
      <c r="E6" s="54" t="s">
        <v>28</v>
      </c>
      <c r="F6" s="54" t="s">
        <v>29</v>
      </c>
      <c r="G6" s="13">
        <f t="shared" si="0"/>
        <v>1</v>
      </c>
      <c r="H6" s="13"/>
      <c r="I6" s="13"/>
      <c r="J6" s="13">
        <v>1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9" s="173" customFormat="1" ht="49.5" x14ac:dyDescent="0.2">
      <c r="A7" s="27">
        <v>5</v>
      </c>
      <c r="B7" s="10" t="s">
        <v>34</v>
      </c>
      <c r="C7" s="13" t="s">
        <v>27</v>
      </c>
      <c r="D7" s="27">
        <v>2</v>
      </c>
      <c r="E7" s="54" t="s">
        <v>28</v>
      </c>
      <c r="F7" s="54" t="s">
        <v>29</v>
      </c>
      <c r="G7" s="13">
        <f t="shared" si="0"/>
        <v>4</v>
      </c>
      <c r="H7" s="13"/>
      <c r="I7" s="13"/>
      <c r="J7" s="13">
        <v>2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>
        <v>2</v>
      </c>
      <c r="V7" s="13"/>
      <c r="W7" s="13"/>
      <c r="X7" s="13"/>
      <c r="Y7" s="13"/>
      <c r="Z7" s="11"/>
      <c r="AA7" s="11"/>
      <c r="AB7" s="11"/>
      <c r="AC7" s="11"/>
    </row>
    <row r="8" spans="1:29" s="173" customFormat="1" ht="49.5" x14ac:dyDescent="0.25">
      <c r="A8" s="27">
        <v>6</v>
      </c>
      <c r="B8" s="10" t="s">
        <v>35</v>
      </c>
      <c r="C8" s="13" t="s">
        <v>27</v>
      </c>
      <c r="D8" s="27">
        <v>4</v>
      </c>
      <c r="E8" s="54" t="s">
        <v>28</v>
      </c>
      <c r="F8" s="54" t="s">
        <v>29</v>
      </c>
      <c r="G8" s="13">
        <f t="shared" si="0"/>
        <v>16</v>
      </c>
      <c r="H8" s="13"/>
      <c r="I8" s="175"/>
      <c r="J8" s="13">
        <v>13</v>
      </c>
      <c r="K8" s="175"/>
      <c r="L8" s="13"/>
      <c r="M8" s="13"/>
      <c r="N8" s="13"/>
      <c r="O8" s="13"/>
      <c r="P8" s="13"/>
      <c r="Q8" s="13"/>
      <c r="R8" s="13"/>
      <c r="S8" s="13"/>
      <c r="T8" s="13"/>
      <c r="U8" s="13">
        <v>3</v>
      </c>
      <c r="V8" s="13"/>
      <c r="W8" s="13"/>
      <c r="X8" s="13"/>
      <c r="Y8" s="13"/>
      <c r="Z8" s="11"/>
      <c r="AA8" s="11"/>
      <c r="AB8" s="11"/>
      <c r="AC8" s="11"/>
    </row>
    <row r="9" spans="1:29" ht="49.5" x14ac:dyDescent="0.2">
      <c r="A9" s="27">
        <v>7</v>
      </c>
      <c r="B9" s="10" t="s">
        <v>132</v>
      </c>
      <c r="C9" s="13" t="s">
        <v>27</v>
      </c>
      <c r="D9" s="27">
        <v>2</v>
      </c>
      <c r="E9" s="54" t="s">
        <v>28</v>
      </c>
      <c r="F9" s="54" t="s">
        <v>29</v>
      </c>
      <c r="G9" s="13">
        <f t="shared" si="0"/>
        <v>2</v>
      </c>
      <c r="H9" s="13">
        <v>1</v>
      </c>
      <c r="I9" s="13"/>
      <c r="J9" s="13">
        <v>1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9" s="173" customFormat="1" ht="49.5" x14ac:dyDescent="0.2">
      <c r="A10" s="27">
        <v>8</v>
      </c>
      <c r="B10" s="10" t="s">
        <v>37</v>
      </c>
      <c r="C10" s="13" t="s">
        <v>31</v>
      </c>
      <c r="D10" s="27">
        <v>2</v>
      </c>
      <c r="E10" s="54" t="s">
        <v>28</v>
      </c>
      <c r="F10" s="54" t="s">
        <v>29</v>
      </c>
      <c r="G10" s="13">
        <f t="shared" si="0"/>
        <v>6</v>
      </c>
      <c r="H10" s="13"/>
      <c r="I10" s="13"/>
      <c r="J10" s="13">
        <v>1</v>
      </c>
      <c r="K10" s="13">
        <v>1</v>
      </c>
      <c r="L10" s="13"/>
      <c r="M10" s="13"/>
      <c r="N10" s="13"/>
      <c r="O10" s="13"/>
      <c r="P10" s="13"/>
      <c r="Q10" s="13"/>
      <c r="R10" s="13"/>
      <c r="S10" s="13">
        <v>1</v>
      </c>
      <c r="T10" s="13"/>
      <c r="U10" s="13"/>
      <c r="V10" s="13">
        <v>2</v>
      </c>
      <c r="W10" s="13"/>
      <c r="X10" s="13">
        <v>1</v>
      </c>
      <c r="Y10" s="13">
        <v>250</v>
      </c>
      <c r="Z10" s="11"/>
      <c r="AA10" s="11"/>
      <c r="AB10" s="11"/>
      <c r="AC10" s="11"/>
    </row>
    <row r="11" spans="1:29" ht="49.5" x14ac:dyDescent="0.2">
      <c r="A11" s="27">
        <v>9</v>
      </c>
      <c r="B11" s="10" t="s">
        <v>165</v>
      </c>
      <c r="C11" s="13" t="s">
        <v>27</v>
      </c>
      <c r="D11" s="27">
        <v>2</v>
      </c>
      <c r="E11" s="54" t="s">
        <v>28</v>
      </c>
      <c r="F11" s="54" t="s">
        <v>29</v>
      </c>
      <c r="G11" s="13">
        <f t="shared" si="0"/>
        <v>2</v>
      </c>
      <c r="H11" s="13">
        <v>1</v>
      </c>
      <c r="I11" s="13"/>
      <c r="J11" s="13">
        <v>1</v>
      </c>
      <c r="K11" s="17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9" s="173" customFormat="1" ht="49.5" x14ac:dyDescent="0.2">
      <c r="A12" s="27">
        <v>10</v>
      </c>
      <c r="B12" s="10" t="s">
        <v>110</v>
      </c>
      <c r="C12" s="13" t="s">
        <v>31</v>
      </c>
      <c r="D12" s="27">
        <v>2</v>
      </c>
      <c r="E12" s="54" t="s">
        <v>28</v>
      </c>
      <c r="F12" s="54" t="s">
        <v>29</v>
      </c>
      <c r="G12" s="13">
        <f t="shared" si="0"/>
        <v>15</v>
      </c>
      <c r="H12" s="13"/>
      <c r="I12" s="13"/>
      <c r="J12" s="13">
        <v>8</v>
      </c>
      <c r="K12" s="13">
        <v>2</v>
      </c>
      <c r="L12" s="13"/>
      <c r="M12" s="13"/>
      <c r="N12" s="13"/>
      <c r="O12" s="13"/>
      <c r="P12" s="13"/>
      <c r="Q12" s="13"/>
      <c r="R12" s="13"/>
      <c r="S12" s="13"/>
      <c r="T12" s="13"/>
      <c r="U12" s="13">
        <v>1</v>
      </c>
      <c r="V12" s="13">
        <v>4</v>
      </c>
      <c r="W12" s="13"/>
      <c r="X12" s="13"/>
      <c r="Y12" s="13">
        <v>300</v>
      </c>
      <c r="Z12" s="11"/>
      <c r="AA12" s="11"/>
      <c r="AB12" s="11"/>
      <c r="AC12" s="11"/>
    </row>
    <row r="13" spans="1:29" ht="49.5" x14ac:dyDescent="0.2">
      <c r="A13" s="27">
        <v>11</v>
      </c>
      <c r="B13" s="10" t="s">
        <v>38</v>
      </c>
      <c r="C13" s="13" t="s">
        <v>27</v>
      </c>
      <c r="D13" s="27">
        <v>2</v>
      </c>
      <c r="E13" s="54" t="s">
        <v>28</v>
      </c>
      <c r="F13" s="54" t="s">
        <v>29</v>
      </c>
      <c r="G13" s="13">
        <f t="shared" si="0"/>
        <v>2</v>
      </c>
      <c r="H13" s="13"/>
      <c r="I13" s="13"/>
      <c r="J13" s="13">
        <v>2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9" s="173" customFormat="1" ht="49.5" x14ac:dyDescent="0.2">
      <c r="A14" s="27">
        <v>12</v>
      </c>
      <c r="B14" s="10" t="s">
        <v>39</v>
      </c>
      <c r="C14" s="13" t="s">
        <v>27</v>
      </c>
      <c r="D14" s="27">
        <v>2</v>
      </c>
      <c r="E14" s="54" t="s">
        <v>28</v>
      </c>
      <c r="F14" s="54" t="s">
        <v>29</v>
      </c>
      <c r="G14" s="13">
        <f t="shared" si="0"/>
        <v>2</v>
      </c>
      <c r="H14" s="13"/>
      <c r="I14" s="13"/>
      <c r="J14" s="13">
        <v>1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>
        <v>1</v>
      </c>
      <c r="W14" s="13"/>
      <c r="X14" s="13"/>
      <c r="Y14" s="13"/>
      <c r="Z14" s="11"/>
      <c r="AA14" s="11"/>
      <c r="AB14" s="11"/>
      <c r="AC14" s="11"/>
    </row>
    <row r="15" spans="1:29" s="173" customFormat="1" ht="49.5" x14ac:dyDescent="0.2">
      <c r="A15" s="27">
        <v>13</v>
      </c>
      <c r="B15" s="10" t="s">
        <v>40</v>
      </c>
      <c r="C15" s="13" t="s">
        <v>27</v>
      </c>
      <c r="D15" s="27">
        <v>2</v>
      </c>
      <c r="E15" s="54" t="s">
        <v>28</v>
      </c>
      <c r="F15" s="54" t="s">
        <v>29</v>
      </c>
      <c r="G15" s="13">
        <f t="shared" si="0"/>
        <v>5</v>
      </c>
      <c r="H15" s="13"/>
      <c r="I15" s="13"/>
      <c r="J15" s="13">
        <v>4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>
        <v>1</v>
      </c>
      <c r="W15" s="13"/>
      <c r="X15" s="13"/>
      <c r="Y15" s="13"/>
      <c r="Z15" s="11"/>
      <c r="AA15" s="11"/>
      <c r="AB15" s="11"/>
      <c r="AC15" s="11"/>
    </row>
    <row r="16" spans="1:29" s="173" customFormat="1" ht="49.5" x14ac:dyDescent="0.2">
      <c r="A16" s="27">
        <v>14</v>
      </c>
      <c r="B16" s="10" t="s">
        <v>41</v>
      </c>
      <c r="C16" s="13" t="s">
        <v>27</v>
      </c>
      <c r="D16" s="27">
        <v>2</v>
      </c>
      <c r="E16" s="54" t="s">
        <v>28</v>
      </c>
      <c r="F16" s="54" t="s">
        <v>29</v>
      </c>
      <c r="G16" s="13">
        <f t="shared" si="0"/>
        <v>24</v>
      </c>
      <c r="H16" s="13"/>
      <c r="I16" s="13"/>
      <c r="J16" s="13">
        <v>3</v>
      </c>
      <c r="K16" s="13">
        <v>1</v>
      </c>
      <c r="L16" s="13">
        <v>8</v>
      </c>
      <c r="M16" s="13"/>
      <c r="N16" s="13">
        <v>3</v>
      </c>
      <c r="O16" s="13"/>
      <c r="P16" s="13">
        <v>200</v>
      </c>
      <c r="Q16" s="13">
        <v>400</v>
      </c>
      <c r="R16" s="13"/>
      <c r="S16" s="13">
        <v>2</v>
      </c>
      <c r="T16" s="13"/>
      <c r="U16" s="13">
        <v>1</v>
      </c>
      <c r="V16" s="13">
        <v>4</v>
      </c>
      <c r="W16" s="13"/>
      <c r="X16" s="13">
        <v>2</v>
      </c>
      <c r="Y16" s="13">
        <v>1400</v>
      </c>
      <c r="Z16" s="11"/>
      <c r="AA16" s="11"/>
      <c r="AB16" s="11"/>
      <c r="AC16" s="11"/>
    </row>
    <row r="17" spans="1:29" ht="49.5" x14ac:dyDescent="0.2">
      <c r="A17" s="27">
        <v>15</v>
      </c>
      <c r="B17" s="10" t="s">
        <v>42</v>
      </c>
      <c r="C17" s="13" t="s">
        <v>27</v>
      </c>
      <c r="D17" s="27">
        <v>1</v>
      </c>
      <c r="E17" s="54" t="s">
        <v>28</v>
      </c>
      <c r="F17" s="54" t="s">
        <v>29</v>
      </c>
      <c r="G17" s="13">
        <f t="shared" si="0"/>
        <v>2</v>
      </c>
      <c r="H17" s="13">
        <v>1</v>
      </c>
      <c r="I17" s="13"/>
      <c r="J17" s="13">
        <v>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9" ht="49.5" x14ac:dyDescent="0.2">
      <c r="A18" s="27">
        <v>16</v>
      </c>
      <c r="B18" s="10" t="s">
        <v>43</v>
      </c>
      <c r="C18" s="13" t="s">
        <v>27</v>
      </c>
      <c r="D18" s="27">
        <v>2</v>
      </c>
      <c r="E18" s="54" t="s">
        <v>28</v>
      </c>
      <c r="F18" s="54" t="s">
        <v>29</v>
      </c>
      <c r="G18" s="13">
        <f t="shared" si="0"/>
        <v>2</v>
      </c>
      <c r="H18" s="13">
        <v>1</v>
      </c>
      <c r="I18" s="13"/>
      <c r="J18" s="13">
        <v>1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9" ht="49.5" x14ac:dyDescent="0.2">
      <c r="A19" s="27">
        <v>17</v>
      </c>
      <c r="B19" s="10" t="s">
        <v>44</v>
      </c>
      <c r="C19" s="13" t="s">
        <v>27</v>
      </c>
      <c r="D19" s="27">
        <v>2</v>
      </c>
      <c r="E19" s="54" t="s">
        <v>28</v>
      </c>
      <c r="F19" s="54" t="s">
        <v>29</v>
      </c>
      <c r="G19" s="13">
        <f t="shared" si="0"/>
        <v>4</v>
      </c>
      <c r="H19" s="13">
        <v>1</v>
      </c>
      <c r="I19" s="13"/>
      <c r="J19" s="13">
        <v>2</v>
      </c>
      <c r="K19" s="13">
        <v>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v>560</v>
      </c>
    </row>
    <row r="20" spans="1:29" s="173" customFormat="1" ht="49.5" x14ac:dyDescent="0.2">
      <c r="A20" s="27">
        <v>18</v>
      </c>
      <c r="B20" s="10" t="s">
        <v>146</v>
      </c>
      <c r="C20" s="13" t="s">
        <v>31</v>
      </c>
      <c r="D20" s="27">
        <v>2</v>
      </c>
      <c r="E20" s="54" t="s">
        <v>28</v>
      </c>
      <c r="F20" s="54" t="s">
        <v>29</v>
      </c>
      <c r="G20" s="13">
        <f t="shared" si="0"/>
        <v>3</v>
      </c>
      <c r="H20" s="13"/>
      <c r="I20" s="13"/>
      <c r="J20" s="13">
        <v>1</v>
      </c>
      <c r="K20" s="13">
        <v>1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1</v>
      </c>
      <c r="W20" s="13"/>
      <c r="X20" s="13"/>
      <c r="Y20" s="13">
        <v>450</v>
      </c>
      <c r="Z20" s="11"/>
      <c r="AA20" s="11"/>
      <c r="AB20" s="11"/>
      <c r="AC20" s="11"/>
    </row>
    <row r="21" spans="1:29" s="173" customFormat="1" ht="49.5" x14ac:dyDescent="0.2">
      <c r="A21" s="27">
        <v>19</v>
      </c>
      <c r="B21" s="10" t="s">
        <v>45</v>
      </c>
      <c r="C21" s="13" t="s">
        <v>31</v>
      </c>
      <c r="D21" s="27">
        <v>2</v>
      </c>
      <c r="E21" s="54" t="s">
        <v>28</v>
      </c>
      <c r="F21" s="54" t="s">
        <v>29</v>
      </c>
      <c r="G21" s="13">
        <f t="shared" si="0"/>
        <v>7</v>
      </c>
      <c r="H21" s="13"/>
      <c r="I21" s="13"/>
      <c r="J21" s="13">
        <v>4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>
        <v>3</v>
      </c>
      <c r="W21" s="13"/>
      <c r="X21" s="13"/>
      <c r="Y21" s="13"/>
      <c r="Z21" s="11"/>
      <c r="AA21" s="11"/>
      <c r="AB21" s="11"/>
      <c r="AC21" s="11"/>
    </row>
    <row r="22" spans="1:29" s="173" customFormat="1" ht="49.5" x14ac:dyDescent="0.2">
      <c r="A22" s="27">
        <v>20</v>
      </c>
      <c r="B22" s="10" t="s">
        <v>46</v>
      </c>
      <c r="C22" s="13" t="s">
        <v>31</v>
      </c>
      <c r="D22" s="27">
        <v>2</v>
      </c>
      <c r="E22" s="54" t="s">
        <v>28</v>
      </c>
      <c r="F22" s="54" t="s">
        <v>29</v>
      </c>
      <c r="G22" s="13">
        <f t="shared" si="0"/>
        <v>13</v>
      </c>
      <c r="H22" s="13"/>
      <c r="I22" s="13"/>
      <c r="J22" s="13">
        <v>9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>
        <v>1</v>
      </c>
      <c r="V22" s="13">
        <v>3</v>
      </c>
      <c r="W22" s="13"/>
      <c r="X22" s="13"/>
      <c r="Y22" s="13"/>
      <c r="Z22" s="11"/>
      <c r="AA22" s="11"/>
      <c r="AB22" s="11"/>
      <c r="AC22" s="11"/>
    </row>
    <row r="23" spans="1:29" s="173" customFormat="1" ht="49.5" x14ac:dyDescent="0.2">
      <c r="A23" s="27">
        <v>21</v>
      </c>
      <c r="B23" s="10" t="s">
        <v>195</v>
      </c>
      <c r="C23" s="13" t="s">
        <v>31</v>
      </c>
      <c r="D23" s="27">
        <v>2</v>
      </c>
      <c r="E23" s="54" t="s">
        <v>28</v>
      </c>
      <c r="F23" s="54" t="s">
        <v>29</v>
      </c>
      <c r="G23" s="13">
        <f t="shared" si="0"/>
        <v>3</v>
      </c>
      <c r="H23" s="13"/>
      <c r="I23" s="13"/>
      <c r="J23" s="13">
        <v>2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>
        <v>1</v>
      </c>
      <c r="V23" s="13"/>
      <c r="W23" s="13"/>
      <c r="X23" s="13"/>
      <c r="Y23" s="13"/>
      <c r="Z23" s="11"/>
      <c r="AA23" s="11"/>
      <c r="AB23" s="11"/>
      <c r="AC23" s="11"/>
    </row>
    <row r="24" spans="1:29" ht="49.5" x14ac:dyDescent="0.2">
      <c r="A24" s="27">
        <v>22</v>
      </c>
      <c r="B24" s="10" t="s">
        <v>128</v>
      </c>
      <c r="C24" s="13" t="s">
        <v>27</v>
      </c>
      <c r="D24" s="27">
        <v>1</v>
      </c>
      <c r="E24" s="54" t="s">
        <v>28</v>
      </c>
      <c r="F24" s="54" t="s">
        <v>29</v>
      </c>
      <c r="G24" s="13">
        <f t="shared" si="0"/>
        <v>2</v>
      </c>
      <c r="H24" s="13">
        <v>1</v>
      </c>
      <c r="I24" s="13"/>
      <c r="J24" s="13">
        <v>1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9" ht="49.5" x14ac:dyDescent="0.2">
      <c r="A25" s="27">
        <v>23</v>
      </c>
      <c r="B25" s="10" t="s">
        <v>194</v>
      </c>
      <c r="C25" s="13" t="s">
        <v>27</v>
      </c>
      <c r="D25" s="27">
        <v>1</v>
      </c>
      <c r="E25" s="54" t="s">
        <v>28</v>
      </c>
      <c r="F25" s="54" t="s">
        <v>29</v>
      </c>
      <c r="G25" s="13">
        <f t="shared" si="0"/>
        <v>2</v>
      </c>
      <c r="H25" s="13">
        <v>1</v>
      </c>
      <c r="I25" s="13"/>
      <c r="J25" s="13">
        <v>1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9" s="173" customFormat="1" ht="49.5" x14ac:dyDescent="0.2">
      <c r="A26" s="27">
        <v>24</v>
      </c>
      <c r="B26" s="10" t="s">
        <v>106</v>
      </c>
      <c r="C26" s="13" t="s">
        <v>31</v>
      </c>
      <c r="D26" s="27">
        <v>2</v>
      </c>
      <c r="E26" s="54" t="s">
        <v>28</v>
      </c>
      <c r="F26" s="54" t="s">
        <v>29</v>
      </c>
      <c r="G26" s="13">
        <f t="shared" si="0"/>
        <v>12</v>
      </c>
      <c r="H26" s="13"/>
      <c r="I26" s="13"/>
      <c r="J26" s="13">
        <v>6</v>
      </c>
      <c r="K26" s="13">
        <v>1</v>
      </c>
      <c r="L26" s="13"/>
      <c r="M26" s="13">
        <v>1</v>
      </c>
      <c r="N26" s="13"/>
      <c r="O26" s="13">
        <v>550</v>
      </c>
      <c r="P26" s="13"/>
      <c r="Q26" s="13"/>
      <c r="R26" s="13"/>
      <c r="S26" s="13"/>
      <c r="T26" s="13"/>
      <c r="U26" s="13">
        <v>1</v>
      </c>
      <c r="V26" s="13">
        <v>3</v>
      </c>
      <c r="W26" s="13"/>
      <c r="X26" s="13"/>
      <c r="Y26" s="13">
        <v>1000</v>
      </c>
      <c r="Z26" s="11"/>
      <c r="AA26" s="11"/>
      <c r="AB26" s="11"/>
      <c r="AC26" s="11"/>
    </row>
    <row r="27" spans="1:29" ht="49.5" x14ac:dyDescent="0.2">
      <c r="A27" s="27">
        <v>25</v>
      </c>
      <c r="B27" s="10" t="s">
        <v>127</v>
      </c>
      <c r="C27" s="13" t="s">
        <v>27</v>
      </c>
      <c r="D27" s="27">
        <v>2</v>
      </c>
      <c r="E27" s="54" t="s">
        <v>28</v>
      </c>
      <c r="F27" s="54" t="s">
        <v>29</v>
      </c>
      <c r="G27" s="13">
        <f t="shared" si="0"/>
        <v>5</v>
      </c>
      <c r="H27" s="13">
        <v>2</v>
      </c>
      <c r="I27" s="13"/>
      <c r="J27" s="13">
        <v>2</v>
      </c>
      <c r="K27" s="13">
        <v>1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v>550</v>
      </c>
    </row>
    <row r="28" spans="1:29" ht="49.5" x14ac:dyDescent="0.2">
      <c r="A28" s="27">
        <v>26</v>
      </c>
      <c r="B28" s="10" t="s">
        <v>47</v>
      </c>
      <c r="C28" s="13" t="s">
        <v>31</v>
      </c>
      <c r="D28" s="27">
        <v>2</v>
      </c>
      <c r="E28" s="54" t="s">
        <v>28</v>
      </c>
      <c r="F28" s="54" t="s">
        <v>29</v>
      </c>
      <c r="G28" s="13">
        <f t="shared" si="0"/>
        <v>3</v>
      </c>
      <c r="H28" s="13"/>
      <c r="I28" s="13"/>
      <c r="J28" s="13">
        <v>2</v>
      </c>
      <c r="K28" s="13">
        <v>1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v>2000</v>
      </c>
    </row>
    <row r="29" spans="1:29" ht="49.5" x14ac:dyDescent="0.2">
      <c r="A29" s="27">
        <v>27</v>
      </c>
      <c r="B29" s="10" t="s">
        <v>193</v>
      </c>
      <c r="C29" s="13" t="s">
        <v>27</v>
      </c>
      <c r="D29" s="27">
        <v>2</v>
      </c>
      <c r="E29" s="54" t="s">
        <v>28</v>
      </c>
      <c r="F29" s="54" t="s">
        <v>29</v>
      </c>
      <c r="G29" s="13">
        <f t="shared" si="0"/>
        <v>2</v>
      </c>
      <c r="H29" s="13">
        <v>1</v>
      </c>
      <c r="I29" s="13"/>
      <c r="J29" s="13">
        <v>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9" ht="49.5" x14ac:dyDescent="0.2">
      <c r="A30" s="27">
        <v>28</v>
      </c>
      <c r="B30" s="10" t="s">
        <v>192</v>
      </c>
      <c r="C30" s="13" t="s">
        <v>27</v>
      </c>
      <c r="D30" s="27">
        <v>2</v>
      </c>
      <c r="E30" s="54" t="s">
        <v>28</v>
      </c>
      <c r="F30" s="54" t="s">
        <v>29</v>
      </c>
      <c r="G30" s="13">
        <f t="shared" si="0"/>
        <v>3</v>
      </c>
      <c r="H30" s="13">
        <v>1</v>
      </c>
      <c r="I30" s="13"/>
      <c r="J30" s="13">
        <v>1</v>
      </c>
      <c r="K30" s="13">
        <v>1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v>500</v>
      </c>
    </row>
    <row r="31" spans="1:29" s="173" customFormat="1" ht="49.5" x14ac:dyDescent="0.2">
      <c r="A31" s="27">
        <v>29</v>
      </c>
      <c r="B31" s="10" t="s">
        <v>103</v>
      </c>
      <c r="C31" s="13" t="s">
        <v>31</v>
      </c>
      <c r="D31" s="27">
        <v>1</v>
      </c>
      <c r="E31" s="54" t="s">
        <v>28</v>
      </c>
      <c r="F31" s="54" t="s">
        <v>29</v>
      </c>
      <c r="G31" s="13">
        <f t="shared" si="0"/>
        <v>2</v>
      </c>
      <c r="H31" s="13"/>
      <c r="I31" s="13"/>
      <c r="J31" s="13">
        <v>1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>
        <v>1</v>
      </c>
      <c r="W31" s="13"/>
      <c r="X31" s="13"/>
      <c r="Y31" s="13"/>
      <c r="Z31" s="11"/>
      <c r="AA31" s="11"/>
      <c r="AB31" s="11"/>
      <c r="AC31" s="11"/>
    </row>
    <row r="32" spans="1:29" ht="49.5" x14ac:dyDescent="0.2">
      <c r="A32" s="27">
        <v>30</v>
      </c>
      <c r="B32" s="10" t="s">
        <v>191</v>
      </c>
      <c r="C32" s="13" t="s">
        <v>27</v>
      </c>
      <c r="D32" s="27">
        <v>1</v>
      </c>
      <c r="E32" s="54" t="s">
        <v>28</v>
      </c>
      <c r="F32" s="54" t="s">
        <v>29</v>
      </c>
      <c r="G32" s="13">
        <f t="shared" si="0"/>
        <v>1</v>
      </c>
      <c r="H32" s="13"/>
      <c r="I32" s="13"/>
      <c r="J32" s="13">
        <v>1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9" ht="49.5" x14ac:dyDescent="0.2">
      <c r="A33" s="27">
        <v>31</v>
      </c>
      <c r="B33" s="10" t="s">
        <v>49</v>
      </c>
      <c r="C33" s="13" t="s">
        <v>27</v>
      </c>
      <c r="D33" s="27">
        <v>2</v>
      </c>
      <c r="E33" s="54" t="s">
        <v>28</v>
      </c>
      <c r="F33" s="54" t="s">
        <v>29</v>
      </c>
      <c r="G33" s="13">
        <f t="shared" si="0"/>
        <v>1</v>
      </c>
      <c r="H33" s="13"/>
      <c r="I33" s="13"/>
      <c r="J33" s="13">
        <v>1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9" s="173" customFormat="1" ht="49.5" x14ac:dyDescent="0.2">
      <c r="A34" s="27">
        <v>32</v>
      </c>
      <c r="B34" s="10" t="s">
        <v>51</v>
      </c>
      <c r="C34" s="13" t="s">
        <v>31</v>
      </c>
      <c r="D34" s="27">
        <v>2</v>
      </c>
      <c r="E34" s="54" t="s">
        <v>28</v>
      </c>
      <c r="F34" s="54" t="s">
        <v>29</v>
      </c>
      <c r="G34" s="13">
        <f t="shared" si="0"/>
        <v>8</v>
      </c>
      <c r="H34" s="13"/>
      <c r="I34" s="13"/>
      <c r="J34" s="13">
        <v>3</v>
      </c>
      <c r="K34" s="13">
        <v>1</v>
      </c>
      <c r="L34" s="13"/>
      <c r="M34" s="13"/>
      <c r="N34" s="13"/>
      <c r="O34" s="13"/>
      <c r="P34" s="13"/>
      <c r="Q34" s="13"/>
      <c r="R34" s="13"/>
      <c r="S34" s="13"/>
      <c r="T34" s="13"/>
      <c r="U34" s="13">
        <v>1</v>
      </c>
      <c r="V34" s="13">
        <v>3</v>
      </c>
      <c r="W34" s="13"/>
      <c r="X34" s="13"/>
      <c r="Y34" s="13">
        <v>2500</v>
      </c>
      <c r="Z34" s="11"/>
      <c r="AA34" s="11"/>
      <c r="AB34" s="11"/>
      <c r="AC34" s="11"/>
    </row>
    <row r="35" spans="1:29" s="173" customFormat="1" ht="49.5" x14ac:dyDescent="0.2">
      <c r="A35" s="27">
        <v>33</v>
      </c>
      <c r="B35" s="10" t="s">
        <v>52</v>
      </c>
      <c r="C35" s="13" t="s">
        <v>27</v>
      </c>
      <c r="D35" s="27">
        <v>2</v>
      </c>
      <c r="E35" s="54" t="s">
        <v>28</v>
      </c>
      <c r="F35" s="54" t="s">
        <v>29</v>
      </c>
      <c r="G35" s="13">
        <f t="shared" si="0"/>
        <v>10</v>
      </c>
      <c r="H35" s="13"/>
      <c r="I35" s="13"/>
      <c r="J35" s="13">
        <v>3</v>
      </c>
      <c r="K35" s="13">
        <v>1</v>
      </c>
      <c r="L35" s="13">
        <v>1</v>
      </c>
      <c r="M35" s="13"/>
      <c r="N35" s="13"/>
      <c r="O35" s="13"/>
      <c r="P35" s="13">
        <v>420</v>
      </c>
      <c r="Q35" s="13"/>
      <c r="R35" s="13"/>
      <c r="S35" s="13">
        <v>1</v>
      </c>
      <c r="T35" s="13"/>
      <c r="U35" s="13"/>
      <c r="V35" s="13">
        <v>3</v>
      </c>
      <c r="W35" s="13"/>
      <c r="X35" s="13">
        <v>1</v>
      </c>
      <c r="Y35" s="13">
        <v>2000</v>
      </c>
      <c r="Z35" s="11"/>
      <c r="AA35" s="11"/>
      <c r="AB35" s="11"/>
      <c r="AC35" s="11"/>
    </row>
    <row r="36" spans="1:29" s="173" customFormat="1" ht="49.5" x14ac:dyDescent="0.2">
      <c r="A36" s="27">
        <v>34</v>
      </c>
      <c r="B36" s="10" t="s">
        <v>102</v>
      </c>
      <c r="C36" s="13" t="s">
        <v>31</v>
      </c>
      <c r="D36" s="27">
        <v>2</v>
      </c>
      <c r="E36" s="54" t="s">
        <v>28</v>
      </c>
      <c r="F36" s="54" t="s">
        <v>29</v>
      </c>
      <c r="G36" s="13">
        <f t="shared" si="0"/>
        <v>2</v>
      </c>
      <c r="H36" s="13"/>
      <c r="I36" s="13"/>
      <c r="J36" s="13">
        <v>1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>
        <v>1</v>
      </c>
      <c r="W36" s="13"/>
      <c r="X36" s="13"/>
      <c r="Y36" s="13"/>
      <c r="Z36" s="11"/>
      <c r="AA36" s="11"/>
      <c r="AB36" s="11"/>
      <c r="AC36" s="11"/>
    </row>
    <row r="37" spans="1:29" s="173" customFormat="1" ht="49.5" x14ac:dyDescent="0.2">
      <c r="A37" s="27">
        <v>35</v>
      </c>
      <c r="B37" s="10" t="s">
        <v>54</v>
      </c>
      <c r="C37" s="13" t="s">
        <v>27</v>
      </c>
      <c r="D37" s="27">
        <v>2</v>
      </c>
      <c r="E37" s="54" t="s">
        <v>28</v>
      </c>
      <c r="F37" s="54" t="s">
        <v>29</v>
      </c>
      <c r="G37" s="13">
        <f t="shared" si="0"/>
        <v>7</v>
      </c>
      <c r="H37" s="13"/>
      <c r="I37" s="13"/>
      <c r="J37" s="13">
        <v>4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3</v>
      </c>
      <c r="W37" s="13"/>
      <c r="X37" s="13"/>
      <c r="Y37" s="13"/>
      <c r="Z37" s="11"/>
      <c r="AA37" s="11"/>
      <c r="AB37" s="11"/>
      <c r="AC37" s="11"/>
    </row>
    <row r="38" spans="1:29" s="173" customFormat="1" ht="49.5" x14ac:dyDescent="0.2">
      <c r="A38" s="27">
        <v>36</v>
      </c>
      <c r="B38" s="10" t="s">
        <v>55</v>
      </c>
      <c r="C38" s="13" t="s">
        <v>27</v>
      </c>
      <c r="D38" s="27">
        <v>2</v>
      </c>
      <c r="E38" s="54" t="s">
        <v>28</v>
      </c>
      <c r="F38" s="54" t="s">
        <v>29</v>
      </c>
      <c r="G38" s="13">
        <f t="shared" si="0"/>
        <v>13</v>
      </c>
      <c r="H38" s="13">
        <v>1</v>
      </c>
      <c r="I38" s="13"/>
      <c r="J38" s="13">
        <v>5</v>
      </c>
      <c r="K38" s="13"/>
      <c r="L38" s="13"/>
      <c r="M38" s="13"/>
      <c r="N38" s="13"/>
      <c r="O38" s="13"/>
      <c r="P38" s="13"/>
      <c r="Q38" s="13"/>
      <c r="R38" s="13"/>
      <c r="S38" s="13">
        <v>1</v>
      </c>
      <c r="T38" s="13"/>
      <c r="U38" s="13"/>
      <c r="V38" s="13">
        <v>4</v>
      </c>
      <c r="W38" s="13">
        <v>1</v>
      </c>
      <c r="X38" s="13">
        <v>1</v>
      </c>
      <c r="Y38" s="13"/>
      <c r="Z38" s="11"/>
      <c r="AA38" s="11"/>
      <c r="AB38" s="11"/>
      <c r="AC38" s="11"/>
    </row>
    <row r="39" spans="1:29" s="173" customFormat="1" ht="49.5" x14ac:dyDescent="0.2">
      <c r="A39" s="27">
        <v>37</v>
      </c>
      <c r="B39" s="10" t="s">
        <v>56</v>
      </c>
      <c r="C39" s="13" t="s">
        <v>31</v>
      </c>
      <c r="D39" s="27">
        <v>2</v>
      </c>
      <c r="E39" s="54" t="s">
        <v>28</v>
      </c>
      <c r="F39" s="54" t="s">
        <v>29</v>
      </c>
      <c r="G39" s="13">
        <f t="shared" si="0"/>
        <v>13</v>
      </c>
      <c r="H39" s="13"/>
      <c r="I39" s="13"/>
      <c r="J39" s="13">
        <v>4</v>
      </c>
      <c r="K39" s="13">
        <v>4</v>
      </c>
      <c r="L39" s="13"/>
      <c r="M39" s="13"/>
      <c r="N39" s="13"/>
      <c r="O39" s="13"/>
      <c r="P39" s="13"/>
      <c r="Q39" s="13"/>
      <c r="R39" s="13"/>
      <c r="S39" s="13">
        <v>1</v>
      </c>
      <c r="T39" s="13"/>
      <c r="U39" s="13"/>
      <c r="V39" s="13">
        <v>3</v>
      </c>
      <c r="W39" s="13"/>
      <c r="X39" s="13">
        <v>1</v>
      </c>
      <c r="Y39" s="13">
        <v>2000</v>
      </c>
      <c r="Z39" s="11"/>
      <c r="AA39" s="11"/>
      <c r="AB39" s="11"/>
      <c r="AC39" s="11"/>
    </row>
    <row r="40" spans="1:29" s="173" customFormat="1" ht="49.5" x14ac:dyDescent="0.2">
      <c r="A40" s="27">
        <v>38</v>
      </c>
      <c r="B40" s="10" t="s">
        <v>57</v>
      </c>
      <c r="C40" s="13" t="s">
        <v>31</v>
      </c>
      <c r="D40" s="27">
        <v>2</v>
      </c>
      <c r="E40" s="54" t="s">
        <v>28</v>
      </c>
      <c r="F40" s="54" t="s">
        <v>29</v>
      </c>
      <c r="G40" s="13">
        <f t="shared" si="0"/>
        <v>18</v>
      </c>
      <c r="H40" s="13">
        <v>1</v>
      </c>
      <c r="I40" s="13"/>
      <c r="J40" s="13">
        <v>11</v>
      </c>
      <c r="K40" s="13">
        <v>1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>
        <v>5</v>
      </c>
      <c r="W40" s="13"/>
      <c r="X40" s="13"/>
      <c r="Y40" s="13">
        <v>1500</v>
      </c>
      <c r="Z40" s="11"/>
      <c r="AA40" s="11"/>
      <c r="AB40" s="11"/>
      <c r="AC40" s="11"/>
    </row>
    <row r="41" spans="1:29" ht="49.5" x14ac:dyDescent="0.2">
      <c r="A41" s="27">
        <v>39</v>
      </c>
      <c r="B41" s="10" t="s">
        <v>62</v>
      </c>
      <c r="C41" s="13" t="s">
        <v>27</v>
      </c>
      <c r="D41" s="27">
        <v>2</v>
      </c>
      <c r="E41" s="54" t="s">
        <v>28</v>
      </c>
      <c r="F41" s="54" t="s">
        <v>29</v>
      </c>
      <c r="G41" s="13">
        <f t="shared" si="0"/>
        <v>4</v>
      </c>
      <c r="H41" s="13">
        <v>1</v>
      </c>
      <c r="I41" s="13">
        <v>1</v>
      </c>
      <c r="J41" s="13">
        <v>3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9" s="173" customFormat="1" ht="49.5" x14ac:dyDescent="0.2">
      <c r="A42" s="27">
        <v>40</v>
      </c>
      <c r="B42" s="10" t="s">
        <v>63</v>
      </c>
      <c r="C42" s="13" t="s">
        <v>27</v>
      </c>
      <c r="D42" s="27">
        <v>2</v>
      </c>
      <c r="E42" s="54" t="s">
        <v>28</v>
      </c>
      <c r="F42" s="54" t="s">
        <v>29</v>
      </c>
      <c r="G42" s="13">
        <f t="shared" si="0"/>
        <v>4</v>
      </c>
      <c r="H42" s="13">
        <v>1</v>
      </c>
      <c r="I42" s="13">
        <v>1</v>
      </c>
      <c r="J42" s="13">
        <v>1</v>
      </c>
      <c r="K42" s="13">
        <v>1</v>
      </c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>
        <v>1000</v>
      </c>
      <c r="Z42" s="11"/>
      <c r="AA42" s="11"/>
      <c r="AB42" s="11"/>
      <c r="AC42" s="11"/>
    </row>
    <row r="43" spans="1:29" ht="49.5" x14ac:dyDescent="0.2">
      <c r="A43" s="27">
        <v>41</v>
      </c>
      <c r="B43" s="10" t="s">
        <v>64</v>
      </c>
      <c r="C43" s="13" t="s">
        <v>27</v>
      </c>
      <c r="D43" s="27">
        <v>2</v>
      </c>
      <c r="E43" s="54" t="s">
        <v>28</v>
      </c>
      <c r="F43" s="54" t="s">
        <v>29</v>
      </c>
      <c r="G43" s="13">
        <f t="shared" si="0"/>
        <v>3</v>
      </c>
      <c r="H43" s="13"/>
      <c r="I43" s="13"/>
      <c r="J43" s="13">
        <v>3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9" s="173" customFormat="1" ht="49.5" x14ac:dyDescent="0.2">
      <c r="A44" s="27">
        <v>42</v>
      </c>
      <c r="B44" s="10" t="s">
        <v>65</v>
      </c>
      <c r="C44" s="13" t="s">
        <v>27</v>
      </c>
      <c r="D44" s="27">
        <v>4</v>
      </c>
      <c r="E44" s="54" t="s">
        <v>28</v>
      </c>
      <c r="F44" s="54" t="s">
        <v>29</v>
      </c>
      <c r="G44" s="13">
        <v>27</v>
      </c>
      <c r="H44" s="13"/>
      <c r="I44" s="13"/>
      <c r="J44" s="13">
        <v>11</v>
      </c>
      <c r="K44" s="13">
        <v>2</v>
      </c>
      <c r="L44" s="13">
        <v>2</v>
      </c>
      <c r="M44" s="13"/>
      <c r="N44" s="13"/>
      <c r="O44" s="13"/>
      <c r="P44" s="13">
        <v>220</v>
      </c>
      <c r="Q44" s="13"/>
      <c r="R44" s="13"/>
      <c r="S44" s="13">
        <v>5</v>
      </c>
      <c r="T44" s="13">
        <v>5</v>
      </c>
      <c r="U44" s="13">
        <v>2</v>
      </c>
      <c r="V44" s="13">
        <v>8</v>
      </c>
      <c r="W44" s="13">
        <v>4</v>
      </c>
      <c r="X44" s="13">
        <v>5</v>
      </c>
      <c r="Y44" s="13">
        <v>2500</v>
      </c>
      <c r="Z44" s="11"/>
      <c r="AA44" s="11"/>
      <c r="AB44" s="11"/>
      <c r="AC44" s="11"/>
    </row>
    <row r="45" spans="1:29" ht="49.5" x14ac:dyDescent="0.2">
      <c r="A45" s="27">
        <v>43</v>
      </c>
      <c r="B45" s="10" t="s">
        <v>190</v>
      </c>
      <c r="C45" s="13" t="s">
        <v>31</v>
      </c>
      <c r="D45" s="27">
        <v>2</v>
      </c>
      <c r="E45" s="54" t="s">
        <v>28</v>
      </c>
      <c r="F45" s="54" t="s">
        <v>29</v>
      </c>
      <c r="G45" s="13">
        <f t="shared" ref="G45:G65" si="1">+H45+J45+K45+L45+M45+N45+R45+S45+T45+U45+V45+W45+X45</f>
        <v>1</v>
      </c>
      <c r="H45" s="13"/>
      <c r="I45" s="13"/>
      <c r="J45" s="13">
        <v>1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9" s="173" customFormat="1" ht="49.5" x14ac:dyDescent="0.2">
      <c r="A46" s="27">
        <v>44</v>
      </c>
      <c r="B46" s="10" t="s">
        <v>66</v>
      </c>
      <c r="C46" s="13" t="s">
        <v>31</v>
      </c>
      <c r="D46" s="27">
        <v>2</v>
      </c>
      <c r="E46" s="54" t="s">
        <v>28</v>
      </c>
      <c r="F46" s="54" t="s">
        <v>29</v>
      </c>
      <c r="G46" s="13">
        <f t="shared" si="1"/>
        <v>7</v>
      </c>
      <c r="H46" s="13"/>
      <c r="I46" s="13"/>
      <c r="J46" s="13">
        <v>3</v>
      </c>
      <c r="K46" s="13">
        <v>2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>
        <v>2</v>
      </c>
      <c r="W46" s="13"/>
      <c r="X46" s="13"/>
      <c r="Y46" s="13">
        <v>1000</v>
      </c>
      <c r="Z46" s="11"/>
      <c r="AA46" s="11"/>
      <c r="AB46" s="11"/>
      <c r="AC46" s="11"/>
    </row>
    <row r="47" spans="1:29" s="173" customFormat="1" ht="49.5" x14ac:dyDescent="0.2">
      <c r="A47" s="27">
        <v>45</v>
      </c>
      <c r="B47" s="10" t="s">
        <v>144</v>
      </c>
      <c r="C47" s="13" t="s">
        <v>31</v>
      </c>
      <c r="D47" s="27">
        <v>2</v>
      </c>
      <c r="E47" s="54" t="s">
        <v>28</v>
      </c>
      <c r="F47" s="54" t="s">
        <v>29</v>
      </c>
      <c r="G47" s="13">
        <f t="shared" si="1"/>
        <v>6</v>
      </c>
      <c r="H47" s="13"/>
      <c r="I47" s="13"/>
      <c r="J47" s="13">
        <v>3</v>
      </c>
      <c r="K47" s="13">
        <v>1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>
        <v>2</v>
      </c>
      <c r="W47" s="13"/>
      <c r="X47" s="13"/>
      <c r="Y47" s="13">
        <v>500</v>
      </c>
      <c r="Z47" s="11"/>
      <c r="AA47" s="11"/>
      <c r="AB47" s="11"/>
      <c r="AC47" s="11"/>
    </row>
    <row r="48" spans="1:29" s="173" customFormat="1" ht="49.5" x14ac:dyDescent="0.2">
      <c r="A48" s="27">
        <v>46</v>
      </c>
      <c r="B48" s="10" t="s">
        <v>67</v>
      </c>
      <c r="C48" s="13" t="s">
        <v>31</v>
      </c>
      <c r="D48" s="27">
        <v>1</v>
      </c>
      <c r="E48" s="54" t="s">
        <v>28</v>
      </c>
      <c r="F48" s="54" t="s">
        <v>29</v>
      </c>
      <c r="G48" s="13">
        <f t="shared" si="1"/>
        <v>11</v>
      </c>
      <c r="H48" s="13"/>
      <c r="I48" s="13"/>
      <c r="J48" s="13">
        <v>5</v>
      </c>
      <c r="K48" s="13">
        <v>1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>
        <v>4</v>
      </c>
      <c r="W48" s="13">
        <v>1</v>
      </c>
      <c r="X48" s="13"/>
      <c r="Y48" s="13">
        <v>500</v>
      </c>
      <c r="Z48" s="11"/>
      <c r="AA48" s="11"/>
      <c r="AB48" s="11"/>
      <c r="AC48" s="11"/>
    </row>
    <row r="49" spans="1:29" s="173" customFormat="1" ht="49.5" x14ac:dyDescent="0.2">
      <c r="A49" s="27">
        <v>47</v>
      </c>
      <c r="B49" s="10" t="s">
        <v>68</v>
      </c>
      <c r="C49" s="13" t="s">
        <v>31</v>
      </c>
      <c r="D49" s="27">
        <v>2</v>
      </c>
      <c r="E49" s="54" t="s">
        <v>28</v>
      </c>
      <c r="F49" s="54" t="s">
        <v>29</v>
      </c>
      <c r="G49" s="13">
        <f t="shared" si="1"/>
        <v>2</v>
      </c>
      <c r="H49" s="13"/>
      <c r="I49" s="13"/>
      <c r="J49" s="13">
        <v>1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>
        <v>1</v>
      </c>
      <c r="W49" s="13"/>
      <c r="X49" s="13"/>
      <c r="Y49" s="13"/>
      <c r="Z49" s="11"/>
      <c r="AA49" s="11"/>
      <c r="AB49" s="11"/>
      <c r="AC49" s="11"/>
    </row>
    <row r="50" spans="1:29" s="173" customFormat="1" ht="49.5" x14ac:dyDescent="0.2">
      <c r="A50" s="27">
        <v>48</v>
      </c>
      <c r="B50" s="10" t="s">
        <v>189</v>
      </c>
      <c r="C50" s="13" t="s">
        <v>27</v>
      </c>
      <c r="D50" s="27">
        <v>2</v>
      </c>
      <c r="E50" s="54" t="s">
        <v>28</v>
      </c>
      <c r="F50" s="54" t="s">
        <v>29</v>
      </c>
      <c r="G50" s="13">
        <f t="shared" si="1"/>
        <v>3</v>
      </c>
      <c r="H50" s="13"/>
      <c r="I50" s="13"/>
      <c r="J50" s="13">
        <v>1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>
        <v>2</v>
      </c>
      <c r="V50" s="13"/>
      <c r="W50" s="13"/>
      <c r="X50" s="13"/>
      <c r="Y50" s="13"/>
      <c r="Z50" s="11"/>
      <c r="AA50" s="11"/>
      <c r="AB50" s="11"/>
      <c r="AC50" s="11"/>
    </row>
    <row r="51" spans="1:29" s="173" customFormat="1" ht="49.5" x14ac:dyDescent="0.2">
      <c r="A51" s="27">
        <v>49</v>
      </c>
      <c r="B51" s="10" t="s">
        <v>70</v>
      </c>
      <c r="C51" s="13" t="s">
        <v>27</v>
      </c>
      <c r="D51" s="27">
        <v>2</v>
      </c>
      <c r="E51" s="54" t="s">
        <v>28</v>
      </c>
      <c r="F51" s="54" t="s">
        <v>29</v>
      </c>
      <c r="G51" s="13">
        <f t="shared" si="1"/>
        <v>5</v>
      </c>
      <c r="H51" s="13"/>
      <c r="I51" s="13"/>
      <c r="J51" s="13">
        <v>1</v>
      </c>
      <c r="K51" s="13">
        <v>1</v>
      </c>
      <c r="L51" s="13"/>
      <c r="M51" s="13"/>
      <c r="N51" s="13"/>
      <c r="O51" s="13"/>
      <c r="P51" s="13"/>
      <c r="Q51" s="13"/>
      <c r="R51" s="13">
        <v>2</v>
      </c>
      <c r="S51" s="13"/>
      <c r="T51" s="13"/>
      <c r="U51" s="13"/>
      <c r="V51" s="13">
        <v>1</v>
      </c>
      <c r="W51" s="13"/>
      <c r="X51" s="13"/>
      <c r="Y51" s="13">
        <v>1500</v>
      </c>
      <c r="Z51" s="11"/>
      <c r="AA51" s="11"/>
      <c r="AB51" s="11"/>
      <c r="AC51" s="11"/>
    </row>
    <row r="52" spans="1:29" s="173" customFormat="1" ht="49.5" x14ac:dyDescent="0.2">
      <c r="A52" s="27">
        <v>50</v>
      </c>
      <c r="B52" s="10" t="s">
        <v>72</v>
      </c>
      <c r="C52" s="13" t="s">
        <v>31</v>
      </c>
      <c r="D52" s="27">
        <v>2</v>
      </c>
      <c r="E52" s="54" t="s">
        <v>28</v>
      </c>
      <c r="F52" s="54" t="s">
        <v>29</v>
      </c>
      <c r="G52" s="13">
        <f t="shared" si="1"/>
        <v>7</v>
      </c>
      <c r="H52" s="13"/>
      <c r="I52" s="13"/>
      <c r="J52" s="13">
        <v>2</v>
      </c>
      <c r="K52" s="13">
        <v>2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>
        <v>3</v>
      </c>
      <c r="W52" s="13"/>
      <c r="X52" s="13"/>
      <c r="Y52" s="13">
        <v>1250</v>
      </c>
      <c r="Z52" s="11"/>
      <c r="AA52" s="11"/>
      <c r="AB52" s="11"/>
      <c r="AC52" s="11"/>
    </row>
    <row r="53" spans="1:29" s="173" customFormat="1" ht="49.5" x14ac:dyDescent="0.2">
      <c r="A53" s="27">
        <v>51</v>
      </c>
      <c r="B53" s="10" t="s">
        <v>73</v>
      </c>
      <c r="C53" s="13" t="s">
        <v>27</v>
      </c>
      <c r="D53" s="27">
        <v>2</v>
      </c>
      <c r="E53" s="54" t="s">
        <v>28</v>
      </c>
      <c r="F53" s="54" t="s">
        <v>29</v>
      </c>
      <c r="G53" s="13">
        <f t="shared" si="1"/>
        <v>9</v>
      </c>
      <c r="H53" s="13"/>
      <c r="I53" s="13"/>
      <c r="J53" s="13">
        <v>4</v>
      </c>
      <c r="K53" s="13">
        <v>1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>
        <v>4</v>
      </c>
      <c r="W53" s="13"/>
      <c r="X53" s="13"/>
      <c r="Y53" s="13"/>
      <c r="Z53" s="11"/>
      <c r="AA53" s="11"/>
      <c r="AB53" s="11"/>
      <c r="AC53" s="11"/>
    </row>
    <row r="54" spans="1:29" s="173" customFormat="1" ht="49.5" x14ac:dyDescent="0.2">
      <c r="A54" s="27">
        <v>52</v>
      </c>
      <c r="B54" s="10" t="s">
        <v>75</v>
      </c>
      <c r="C54" s="13" t="s">
        <v>31</v>
      </c>
      <c r="D54" s="27">
        <v>2</v>
      </c>
      <c r="E54" s="54" t="s">
        <v>28</v>
      </c>
      <c r="F54" s="54" t="s">
        <v>29</v>
      </c>
      <c r="G54" s="13">
        <f t="shared" si="1"/>
        <v>10</v>
      </c>
      <c r="H54" s="13"/>
      <c r="I54" s="13"/>
      <c r="J54" s="13">
        <v>7</v>
      </c>
      <c r="K54" s="13">
        <v>1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>
        <v>2</v>
      </c>
      <c r="W54" s="13"/>
      <c r="X54" s="13"/>
      <c r="Y54" s="13"/>
      <c r="Z54" s="11"/>
      <c r="AA54" s="11"/>
      <c r="AB54" s="11"/>
      <c r="AC54" s="11"/>
    </row>
    <row r="55" spans="1:29" s="173" customFormat="1" ht="49.5" x14ac:dyDescent="0.2">
      <c r="A55" s="27">
        <v>53</v>
      </c>
      <c r="B55" s="10" t="s">
        <v>76</v>
      </c>
      <c r="C55" s="13" t="s">
        <v>31</v>
      </c>
      <c r="D55" s="27">
        <v>2</v>
      </c>
      <c r="E55" s="54" t="s">
        <v>28</v>
      </c>
      <c r="F55" s="54" t="s">
        <v>29</v>
      </c>
      <c r="G55" s="13">
        <f t="shared" si="1"/>
        <v>12</v>
      </c>
      <c r="H55" s="13"/>
      <c r="I55" s="13"/>
      <c r="J55" s="13">
        <v>5</v>
      </c>
      <c r="K55" s="13">
        <v>1</v>
      </c>
      <c r="L55" s="13"/>
      <c r="M55" s="13">
        <v>1</v>
      </c>
      <c r="N55" s="13"/>
      <c r="O55" s="13">
        <v>200</v>
      </c>
      <c r="P55" s="13"/>
      <c r="Q55" s="13"/>
      <c r="R55" s="13"/>
      <c r="S55" s="13"/>
      <c r="T55" s="13"/>
      <c r="U55" s="13"/>
      <c r="V55" s="13">
        <v>5</v>
      </c>
      <c r="W55" s="13"/>
      <c r="X55" s="13"/>
      <c r="Y55" s="13"/>
      <c r="Z55" s="11"/>
      <c r="AA55" s="11"/>
      <c r="AB55" s="11"/>
      <c r="AC55" s="11"/>
    </row>
    <row r="56" spans="1:29" ht="49.5" x14ac:dyDescent="0.2">
      <c r="A56" s="27">
        <v>54</v>
      </c>
      <c r="B56" s="10" t="s">
        <v>77</v>
      </c>
      <c r="C56" s="13" t="s">
        <v>27</v>
      </c>
      <c r="D56" s="27">
        <v>1</v>
      </c>
      <c r="E56" s="54" t="s">
        <v>28</v>
      </c>
      <c r="F56" s="54" t="s">
        <v>29</v>
      </c>
      <c r="G56" s="13">
        <f t="shared" si="1"/>
        <v>8</v>
      </c>
      <c r="H56" s="13">
        <v>2</v>
      </c>
      <c r="I56" s="13"/>
      <c r="J56" s="13">
        <v>4</v>
      </c>
      <c r="K56" s="13">
        <v>2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pans="1:29" s="173" customFormat="1" ht="49.5" x14ac:dyDescent="0.2">
      <c r="A57" s="27">
        <v>55</v>
      </c>
      <c r="B57" s="10" t="s">
        <v>120</v>
      </c>
      <c r="C57" s="13" t="s">
        <v>31</v>
      </c>
      <c r="D57" s="27">
        <v>2</v>
      </c>
      <c r="E57" s="54" t="s">
        <v>28</v>
      </c>
      <c r="F57" s="54" t="s">
        <v>29</v>
      </c>
      <c r="G57" s="13">
        <f t="shared" si="1"/>
        <v>9</v>
      </c>
      <c r="H57" s="13"/>
      <c r="I57" s="13"/>
      <c r="J57" s="13">
        <v>4</v>
      </c>
      <c r="K57" s="13">
        <v>1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>
        <v>4</v>
      </c>
      <c r="W57" s="13"/>
      <c r="X57" s="13"/>
      <c r="Y57" s="13"/>
      <c r="Z57" s="11"/>
      <c r="AA57" s="11"/>
      <c r="AB57" s="11"/>
      <c r="AC57" s="11"/>
    </row>
    <row r="58" spans="1:29" s="173" customFormat="1" ht="49.5" x14ac:dyDescent="0.2">
      <c r="A58" s="27">
        <v>56</v>
      </c>
      <c r="B58" s="10" t="s">
        <v>78</v>
      </c>
      <c r="C58" s="13" t="s">
        <v>31</v>
      </c>
      <c r="D58" s="27">
        <v>2</v>
      </c>
      <c r="E58" s="54" t="s">
        <v>28</v>
      </c>
      <c r="F58" s="54" t="s">
        <v>29</v>
      </c>
      <c r="G58" s="13">
        <f t="shared" si="1"/>
        <v>4</v>
      </c>
      <c r="H58" s="13"/>
      <c r="I58" s="13"/>
      <c r="J58" s="13">
        <v>1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>
        <v>3</v>
      </c>
      <c r="W58" s="13"/>
      <c r="X58" s="13"/>
      <c r="Y58" s="13"/>
      <c r="Z58" s="11"/>
      <c r="AA58" s="11"/>
      <c r="AB58" s="11"/>
      <c r="AC58" s="11"/>
    </row>
    <row r="59" spans="1:29" s="173" customFormat="1" ht="49.5" x14ac:dyDescent="0.2">
      <c r="A59" s="27">
        <v>57</v>
      </c>
      <c r="B59" s="10" t="s">
        <v>98</v>
      </c>
      <c r="C59" s="13" t="s">
        <v>31</v>
      </c>
      <c r="D59" s="27">
        <v>2</v>
      </c>
      <c r="E59" s="54" t="s">
        <v>28</v>
      </c>
      <c r="F59" s="54" t="s">
        <v>29</v>
      </c>
      <c r="G59" s="13">
        <f t="shared" si="1"/>
        <v>5</v>
      </c>
      <c r="H59" s="13"/>
      <c r="I59" s="13"/>
      <c r="J59" s="13">
        <v>3</v>
      </c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>
        <v>2</v>
      </c>
      <c r="W59" s="13"/>
      <c r="X59" s="13"/>
      <c r="Y59" s="13"/>
      <c r="Z59" s="11"/>
      <c r="AA59" s="11"/>
      <c r="AB59" s="11"/>
      <c r="AC59" s="11"/>
    </row>
    <row r="60" spans="1:29" ht="49.5" x14ac:dyDescent="0.2">
      <c r="A60" s="27">
        <v>58</v>
      </c>
      <c r="B60" s="10" t="s">
        <v>188</v>
      </c>
      <c r="C60" s="13" t="s">
        <v>31</v>
      </c>
      <c r="D60" s="27">
        <v>2</v>
      </c>
      <c r="E60" s="54" t="s">
        <v>28</v>
      </c>
      <c r="F60" s="54" t="s">
        <v>29</v>
      </c>
      <c r="G60" s="13">
        <f t="shared" si="1"/>
        <v>3</v>
      </c>
      <c r="H60" s="13"/>
      <c r="I60" s="13"/>
      <c r="J60" s="13">
        <v>1</v>
      </c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>
        <v>2</v>
      </c>
      <c r="V60" s="13"/>
      <c r="W60" s="13"/>
      <c r="X60" s="13"/>
      <c r="Y60" s="13"/>
    </row>
    <row r="61" spans="1:29" s="173" customFormat="1" ht="49.5" x14ac:dyDescent="0.2">
      <c r="A61" s="27">
        <v>59</v>
      </c>
      <c r="B61" s="10" t="s">
        <v>80</v>
      </c>
      <c r="C61" s="13" t="s">
        <v>31</v>
      </c>
      <c r="D61" s="27">
        <v>2</v>
      </c>
      <c r="E61" s="54" t="s">
        <v>28</v>
      </c>
      <c r="F61" s="54" t="s">
        <v>29</v>
      </c>
      <c r="G61" s="13">
        <f t="shared" si="1"/>
        <v>9</v>
      </c>
      <c r="H61" s="13"/>
      <c r="I61" s="13"/>
      <c r="J61" s="13">
        <v>4</v>
      </c>
      <c r="K61" s="13">
        <v>1</v>
      </c>
      <c r="L61" s="13"/>
      <c r="M61" s="13"/>
      <c r="N61" s="13"/>
      <c r="O61" s="13"/>
      <c r="P61" s="13"/>
      <c r="Q61" s="13"/>
      <c r="R61" s="13"/>
      <c r="S61" s="13">
        <v>1</v>
      </c>
      <c r="T61" s="13"/>
      <c r="U61" s="13"/>
      <c r="V61" s="13">
        <v>2</v>
      </c>
      <c r="W61" s="13"/>
      <c r="X61" s="13">
        <v>1</v>
      </c>
      <c r="Y61" s="13"/>
      <c r="Z61" s="11"/>
      <c r="AA61" s="11"/>
      <c r="AB61" s="11"/>
      <c r="AC61" s="11"/>
    </row>
    <row r="62" spans="1:29" s="173" customFormat="1" ht="49.5" x14ac:dyDescent="0.2">
      <c r="A62" s="27">
        <v>60</v>
      </c>
      <c r="B62" s="10" t="s">
        <v>82</v>
      </c>
      <c r="C62" s="13" t="s">
        <v>27</v>
      </c>
      <c r="D62" s="27">
        <v>2</v>
      </c>
      <c r="E62" s="54" t="s">
        <v>28</v>
      </c>
      <c r="F62" s="54" t="s">
        <v>29</v>
      </c>
      <c r="G62" s="13">
        <f t="shared" si="1"/>
        <v>5</v>
      </c>
      <c r="H62" s="13"/>
      <c r="I62" s="13"/>
      <c r="J62" s="13">
        <v>3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>
        <v>2</v>
      </c>
      <c r="V62" s="13"/>
      <c r="W62" s="13"/>
      <c r="X62" s="13"/>
      <c r="Y62" s="13"/>
      <c r="Z62" s="11"/>
      <c r="AA62" s="11"/>
      <c r="AB62" s="11"/>
      <c r="AC62" s="11"/>
    </row>
    <row r="63" spans="1:29" s="173" customFormat="1" ht="49.5" x14ac:dyDescent="0.2">
      <c r="A63" s="27">
        <v>61</v>
      </c>
      <c r="B63" s="10" t="s">
        <v>119</v>
      </c>
      <c r="C63" s="13" t="s">
        <v>27</v>
      </c>
      <c r="D63" s="27">
        <v>1</v>
      </c>
      <c r="E63" s="54" t="s">
        <v>28</v>
      </c>
      <c r="F63" s="54" t="s">
        <v>29</v>
      </c>
      <c r="G63" s="13">
        <f t="shared" si="1"/>
        <v>5</v>
      </c>
      <c r="H63" s="13">
        <v>2</v>
      </c>
      <c r="I63" s="13"/>
      <c r="J63" s="13">
        <v>2</v>
      </c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>
        <v>1</v>
      </c>
      <c r="V63" s="13"/>
      <c r="W63" s="13"/>
      <c r="X63" s="13"/>
      <c r="Y63" s="13"/>
      <c r="Z63" s="11"/>
      <c r="AA63" s="11"/>
      <c r="AB63" s="11"/>
      <c r="AC63" s="11"/>
    </row>
    <row r="64" spans="1:29" s="173" customFormat="1" ht="49.5" x14ac:dyDescent="0.2">
      <c r="A64" s="27">
        <v>62</v>
      </c>
      <c r="B64" s="10" t="s">
        <v>117</v>
      </c>
      <c r="C64" s="13" t="s">
        <v>31</v>
      </c>
      <c r="D64" s="27">
        <v>1</v>
      </c>
      <c r="E64" s="54" t="s">
        <v>28</v>
      </c>
      <c r="F64" s="54" t="s">
        <v>29</v>
      </c>
      <c r="G64" s="13">
        <f t="shared" si="1"/>
        <v>10</v>
      </c>
      <c r="H64" s="13"/>
      <c r="I64" s="13"/>
      <c r="J64" s="13">
        <v>5</v>
      </c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>
        <v>5</v>
      </c>
      <c r="W64" s="13"/>
      <c r="X64" s="13"/>
      <c r="Y64" s="13"/>
      <c r="Z64" s="11"/>
      <c r="AA64" s="11"/>
      <c r="AB64" s="11"/>
      <c r="AC64" s="11"/>
    </row>
    <row r="65" spans="1:25" ht="49.5" x14ac:dyDescent="0.2">
      <c r="A65" s="27">
        <v>63</v>
      </c>
      <c r="B65" s="10" t="s">
        <v>116</v>
      </c>
      <c r="C65" s="13" t="s">
        <v>27</v>
      </c>
      <c r="D65" s="27">
        <v>1</v>
      </c>
      <c r="E65" s="54" t="s">
        <v>28</v>
      </c>
      <c r="F65" s="54" t="s">
        <v>29</v>
      </c>
      <c r="G65" s="13">
        <f t="shared" si="1"/>
        <v>3</v>
      </c>
      <c r="H65" s="13">
        <v>1</v>
      </c>
      <c r="I65" s="13"/>
      <c r="J65" s="13">
        <v>1</v>
      </c>
      <c r="K65" s="13">
        <v>1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 spans="1:25" s="161" customFormat="1" ht="25.5" x14ac:dyDescent="0.2">
      <c r="B66" s="172" t="s">
        <v>187</v>
      </c>
      <c r="C66" s="162"/>
      <c r="D66" s="166">
        <f>SUM(D3:D65)</f>
        <v>126</v>
      </c>
      <c r="E66" s="162"/>
      <c r="F66" s="162"/>
      <c r="G66" s="166">
        <f t="shared" ref="G66:Y66" si="2">SUM(G3:G65)</f>
        <v>425</v>
      </c>
      <c r="H66" s="166">
        <f t="shared" si="2"/>
        <v>29</v>
      </c>
      <c r="I66" s="166">
        <f t="shared" si="2"/>
        <v>11</v>
      </c>
      <c r="J66" s="166">
        <f t="shared" si="2"/>
        <v>204</v>
      </c>
      <c r="K66" s="166">
        <f t="shared" si="2"/>
        <v>39</v>
      </c>
      <c r="L66" s="166">
        <f t="shared" si="2"/>
        <v>19</v>
      </c>
      <c r="M66" s="166">
        <f t="shared" si="2"/>
        <v>2</v>
      </c>
      <c r="N66" s="166">
        <f t="shared" si="2"/>
        <v>3</v>
      </c>
      <c r="O66" s="166">
        <f t="shared" si="2"/>
        <v>1450</v>
      </c>
      <c r="P66" s="166">
        <f t="shared" si="2"/>
        <v>1318</v>
      </c>
      <c r="Q66" s="166">
        <f t="shared" si="2"/>
        <v>400</v>
      </c>
      <c r="R66" s="166">
        <f t="shared" si="2"/>
        <v>2</v>
      </c>
      <c r="S66" s="166">
        <f t="shared" si="2"/>
        <v>12</v>
      </c>
      <c r="T66" s="166">
        <f t="shared" si="2"/>
        <v>7</v>
      </c>
      <c r="U66" s="166">
        <f t="shared" si="2"/>
        <v>27</v>
      </c>
      <c r="V66" s="166">
        <f t="shared" si="2"/>
        <v>100</v>
      </c>
      <c r="W66" s="166">
        <f t="shared" si="2"/>
        <v>12</v>
      </c>
      <c r="X66" s="166">
        <f t="shared" si="2"/>
        <v>12</v>
      </c>
      <c r="Y66" s="166">
        <f t="shared" si="2"/>
        <v>28660</v>
      </c>
    </row>
    <row r="67" spans="1:25" ht="27" customHeight="1" x14ac:dyDescent="0.2">
      <c r="A67" s="171"/>
      <c r="B67" s="170" t="s">
        <v>186</v>
      </c>
      <c r="D67" s="33">
        <v>129</v>
      </c>
      <c r="G67" s="169">
        <f>66*27</f>
        <v>1782</v>
      </c>
      <c r="H67" s="168" t="s">
        <v>87</v>
      </c>
      <c r="I67" s="168" t="s">
        <v>88</v>
      </c>
      <c r="V67" s="44">
        <v>34</v>
      </c>
    </row>
    <row r="68" spans="1:25" s="161" customFormat="1" ht="21" customHeight="1" x14ac:dyDescent="0.25">
      <c r="A68" s="167">
        <v>16</v>
      </c>
      <c r="B68" s="162" t="s">
        <v>185</v>
      </c>
      <c r="C68" s="162"/>
      <c r="D68" s="166">
        <v>129</v>
      </c>
      <c r="E68" s="162"/>
      <c r="F68" s="162"/>
      <c r="G68" s="165">
        <v>1782</v>
      </c>
      <c r="H68" s="164">
        <f>27670/8</f>
        <v>3458.75</v>
      </c>
      <c r="I68" s="163">
        <f>27*60</f>
        <v>1620</v>
      </c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>
        <v>34</v>
      </c>
      <c r="W68" s="162"/>
      <c r="X68" s="162"/>
      <c r="Y68" s="162"/>
    </row>
    <row r="69" spans="1:25" s="154" customFormat="1" ht="15" x14ac:dyDescent="0.25">
      <c r="A69" s="159">
        <f>+A68+A65</f>
        <v>79</v>
      </c>
      <c r="B69" s="160" t="s">
        <v>184</v>
      </c>
      <c r="C69" s="159"/>
      <c r="D69" s="155">
        <f t="shared" ref="D69:Y69" si="3">+D66+D68</f>
        <v>255</v>
      </c>
      <c r="E69" s="155">
        <f t="shared" si="3"/>
        <v>0</v>
      </c>
      <c r="F69" s="155">
        <f t="shared" si="3"/>
        <v>0</v>
      </c>
      <c r="G69" s="155">
        <f t="shared" si="3"/>
        <v>2207</v>
      </c>
      <c r="H69" s="158">
        <f t="shared" si="3"/>
        <v>3487.75</v>
      </c>
      <c r="I69" s="158">
        <f t="shared" si="3"/>
        <v>1631</v>
      </c>
      <c r="J69" s="155">
        <f t="shared" si="3"/>
        <v>204</v>
      </c>
      <c r="K69" s="158">
        <f t="shared" si="3"/>
        <v>39</v>
      </c>
      <c r="L69" s="158">
        <f t="shared" si="3"/>
        <v>19</v>
      </c>
      <c r="M69" s="158">
        <f t="shared" si="3"/>
        <v>2</v>
      </c>
      <c r="N69" s="158">
        <f t="shared" si="3"/>
        <v>3</v>
      </c>
      <c r="O69" s="158">
        <f t="shared" si="3"/>
        <v>1450</v>
      </c>
      <c r="P69" s="158">
        <f t="shared" si="3"/>
        <v>1318</v>
      </c>
      <c r="Q69" s="158">
        <f t="shared" si="3"/>
        <v>400</v>
      </c>
      <c r="R69" s="158">
        <f t="shared" si="3"/>
        <v>2</v>
      </c>
      <c r="S69" s="156">
        <f t="shared" si="3"/>
        <v>12</v>
      </c>
      <c r="T69" s="156">
        <f t="shared" si="3"/>
        <v>7</v>
      </c>
      <c r="U69" s="156">
        <f t="shared" si="3"/>
        <v>27</v>
      </c>
      <c r="V69" s="157">
        <f t="shared" si="3"/>
        <v>134</v>
      </c>
      <c r="W69" s="156">
        <f t="shared" si="3"/>
        <v>12</v>
      </c>
      <c r="X69" s="156">
        <f t="shared" si="3"/>
        <v>12</v>
      </c>
      <c r="Y69" s="155">
        <f t="shared" si="3"/>
        <v>28660</v>
      </c>
    </row>
    <row r="70" spans="1:25" x14ac:dyDescent="0.2">
      <c r="V70" s="153"/>
    </row>
    <row r="71" spans="1:25" x14ac:dyDescent="0.2">
      <c r="V71" s="153"/>
    </row>
    <row r="74" spans="1:25" x14ac:dyDescent="0.2">
      <c r="K74" s="56">
        <f>+K69+L69+M69+N69+R69+S69+T69+U69+W69+X69</f>
        <v>135</v>
      </c>
    </row>
  </sheetData>
  <autoFilter ref="B2:Y69" xr:uid="{00000000-0009-0000-0000-000000000000}"/>
  <mergeCells count="1">
    <mergeCell ref="C1:K1"/>
  </mergeCells>
  <pageMargins left="0.7" right="0.7" top="0.75" bottom="0.75" header="0.3" footer="0.3"/>
  <pageSetup scale="2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341F-61FB-4AC8-A786-6DE063D85BD7}">
  <dimension ref="A1:AA61"/>
  <sheetViews>
    <sheetView zoomScale="82" zoomScaleNormal="82" workbookViewId="0">
      <pane xSplit="2" ySplit="2" topLeftCell="C46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baseColWidth="10" defaultRowHeight="12.75" x14ac:dyDescent="0.2"/>
  <cols>
    <col min="1" max="1" width="3.28515625" style="11" customWidth="1"/>
    <col min="2" max="2" width="43.5703125" style="11" customWidth="1"/>
    <col min="3" max="10" width="11.42578125" style="11"/>
    <col min="11" max="14" width="11.42578125" style="11" customWidth="1"/>
    <col min="15" max="15" width="13" style="11" customWidth="1"/>
    <col min="16" max="22" width="11.42578125" style="11" customWidth="1"/>
    <col min="23" max="23" width="15.42578125" style="11" customWidth="1"/>
    <col min="24" max="24" width="11.42578125" style="11" customWidth="1"/>
    <col min="25" max="25" width="15.7109375" style="11" customWidth="1"/>
    <col min="26" max="26" width="14.28515625" style="11" customWidth="1"/>
    <col min="27" max="16384" width="11.42578125" style="11"/>
  </cols>
  <sheetData>
    <row r="1" spans="1:27" x14ac:dyDescent="0.2">
      <c r="C1" s="196" t="s">
        <v>221</v>
      </c>
      <c r="D1" s="197"/>
      <c r="E1" s="197"/>
      <c r="F1" s="197"/>
      <c r="G1" s="197"/>
      <c r="H1" s="197"/>
      <c r="I1" s="197"/>
      <c r="J1" s="197"/>
      <c r="K1" s="197"/>
      <c r="L1" s="197"/>
    </row>
    <row r="2" spans="1:27" ht="78.75" x14ac:dyDescent="0.2">
      <c r="A2" s="1" t="s">
        <v>0</v>
      </c>
      <c r="B2" s="2" t="s">
        <v>1</v>
      </c>
      <c r="C2" s="85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192" t="s">
        <v>7</v>
      </c>
      <c r="I2" s="192" t="s">
        <v>8</v>
      </c>
      <c r="J2" s="192" t="s">
        <v>137</v>
      </c>
      <c r="K2" s="191" t="s">
        <v>10</v>
      </c>
      <c r="L2" s="190" t="s">
        <v>12</v>
      </c>
      <c r="M2" s="177" t="s">
        <v>205</v>
      </c>
      <c r="N2" s="177" t="s">
        <v>204</v>
      </c>
      <c r="O2" s="189" t="s">
        <v>220</v>
      </c>
      <c r="P2" s="188" t="s">
        <v>177</v>
      </c>
      <c r="Q2" s="177" t="s">
        <v>198</v>
      </c>
      <c r="R2" s="177" t="s">
        <v>201</v>
      </c>
      <c r="S2" s="177" t="s">
        <v>199</v>
      </c>
      <c r="T2" s="177" t="s">
        <v>202</v>
      </c>
      <c r="U2" s="177" t="s">
        <v>200</v>
      </c>
      <c r="V2" s="187" t="s">
        <v>219</v>
      </c>
      <c r="W2" s="187" t="s">
        <v>23</v>
      </c>
      <c r="X2" s="187" t="s">
        <v>218</v>
      </c>
      <c r="Y2" s="187" t="s">
        <v>14</v>
      </c>
      <c r="Z2" s="187" t="s">
        <v>217</v>
      </c>
      <c r="AA2" s="187" t="s">
        <v>216</v>
      </c>
    </row>
    <row r="3" spans="1:27" ht="49.5" x14ac:dyDescent="0.2">
      <c r="A3" s="13">
        <v>1</v>
      </c>
      <c r="B3" s="13" t="s">
        <v>196</v>
      </c>
      <c r="C3" s="13" t="s">
        <v>31</v>
      </c>
      <c r="D3" s="13">
        <v>2</v>
      </c>
      <c r="E3" s="54" t="s">
        <v>28</v>
      </c>
      <c r="F3" s="54" t="s">
        <v>29</v>
      </c>
      <c r="G3" s="13">
        <f t="shared" ref="G3:G36" si="0">+K3+L3+M3+N3+O3+P3+Q3+R3+S3+T3+U3+H3</f>
        <v>1</v>
      </c>
      <c r="H3" s="13"/>
      <c r="I3" s="13"/>
      <c r="J3" s="13">
        <v>2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>
        <v>1</v>
      </c>
      <c r="V3" s="13"/>
      <c r="W3" s="13">
        <v>130</v>
      </c>
      <c r="X3" s="13"/>
      <c r="Y3" s="13"/>
      <c r="Z3" s="13"/>
      <c r="AA3" s="13">
        <v>1</v>
      </c>
    </row>
    <row r="4" spans="1:27" ht="49.5" x14ac:dyDescent="0.2">
      <c r="A4" s="13">
        <v>2</v>
      </c>
      <c r="B4" s="13" t="s">
        <v>30</v>
      </c>
      <c r="C4" s="13" t="s">
        <v>31</v>
      </c>
      <c r="D4" s="13">
        <v>2</v>
      </c>
      <c r="E4" s="54" t="s">
        <v>28</v>
      </c>
      <c r="F4" s="54" t="s">
        <v>29</v>
      </c>
      <c r="G4" s="13">
        <f t="shared" si="0"/>
        <v>7</v>
      </c>
      <c r="H4" s="13"/>
      <c r="I4" s="13"/>
      <c r="J4" s="13">
        <v>1</v>
      </c>
      <c r="K4" s="13">
        <v>1</v>
      </c>
      <c r="L4" s="13"/>
      <c r="M4" s="13"/>
      <c r="N4" s="13"/>
      <c r="O4" s="13"/>
      <c r="P4" s="13">
        <v>2</v>
      </c>
      <c r="Q4" s="13"/>
      <c r="R4" s="13"/>
      <c r="S4" s="13"/>
      <c r="T4" s="13">
        <v>2</v>
      </c>
      <c r="U4" s="13">
        <v>2</v>
      </c>
      <c r="V4" s="13">
        <v>25</v>
      </c>
      <c r="W4" s="13">
        <v>300</v>
      </c>
      <c r="X4" s="13"/>
      <c r="Y4" s="13"/>
      <c r="Z4" s="13"/>
      <c r="AA4" s="13">
        <v>1</v>
      </c>
    </row>
    <row r="5" spans="1:27" ht="49.5" x14ac:dyDescent="0.2">
      <c r="A5" s="13">
        <v>3</v>
      </c>
      <c r="B5" s="13" t="s">
        <v>32</v>
      </c>
      <c r="C5" s="13" t="s">
        <v>31</v>
      </c>
      <c r="D5" s="13">
        <v>2</v>
      </c>
      <c r="E5" s="54" t="s">
        <v>28</v>
      </c>
      <c r="F5" s="54" t="s">
        <v>29</v>
      </c>
      <c r="G5" s="13">
        <f t="shared" si="0"/>
        <v>2</v>
      </c>
      <c r="H5" s="13"/>
      <c r="I5" s="13"/>
      <c r="J5" s="13">
        <v>2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>
        <v>2</v>
      </c>
      <c r="V5" s="13"/>
      <c r="W5" s="13"/>
      <c r="X5" s="13"/>
      <c r="Y5" s="13"/>
      <c r="Z5" s="13"/>
      <c r="AA5" s="13">
        <v>1</v>
      </c>
    </row>
    <row r="6" spans="1:27" ht="49.5" x14ac:dyDescent="0.2">
      <c r="A6" s="13">
        <v>4</v>
      </c>
      <c r="B6" s="13" t="s">
        <v>34</v>
      </c>
      <c r="C6" s="13" t="s">
        <v>27</v>
      </c>
      <c r="D6" s="13">
        <v>2</v>
      </c>
      <c r="E6" s="54" t="s">
        <v>28</v>
      </c>
      <c r="F6" s="54" t="s">
        <v>29</v>
      </c>
      <c r="G6" s="13">
        <f t="shared" si="0"/>
        <v>0</v>
      </c>
      <c r="H6" s="13"/>
      <c r="I6" s="13"/>
      <c r="J6" s="13">
        <v>2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>
        <v>1</v>
      </c>
    </row>
    <row r="7" spans="1:27" ht="49.5" x14ac:dyDescent="0.2">
      <c r="A7" s="13">
        <v>5</v>
      </c>
      <c r="B7" s="13" t="s">
        <v>35</v>
      </c>
      <c r="C7" s="13" t="s">
        <v>27</v>
      </c>
      <c r="D7" s="13">
        <v>2</v>
      </c>
      <c r="E7" s="54" t="s">
        <v>28</v>
      </c>
      <c r="F7" s="54" t="s">
        <v>29</v>
      </c>
      <c r="G7" s="13">
        <f t="shared" si="0"/>
        <v>2</v>
      </c>
      <c r="H7" s="13"/>
      <c r="I7" s="13"/>
      <c r="J7" s="13">
        <v>9</v>
      </c>
      <c r="K7" s="13"/>
      <c r="L7" s="13"/>
      <c r="M7" s="13"/>
      <c r="N7" s="13"/>
      <c r="O7" s="13"/>
      <c r="P7" s="13"/>
      <c r="Q7" s="13"/>
      <c r="R7" s="13">
        <v>2</v>
      </c>
      <c r="S7" s="13"/>
      <c r="T7" s="13"/>
      <c r="U7" s="13"/>
      <c r="V7" s="13"/>
      <c r="W7" s="13"/>
      <c r="X7" s="13"/>
      <c r="Y7" s="13"/>
      <c r="Z7" s="13"/>
      <c r="AA7" s="13">
        <v>4</v>
      </c>
    </row>
    <row r="8" spans="1:27" ht="49.5" x14ac:dyDescent="0.2">
      <c r="A8" s="13">
        <v>6</v>
      </c>
      <c r="B8" s="13" t="s">
        <v>36</v>
      </c>
      <c r="C8" s="13" t="s">
        <v>27</v>
      </c>
      <c r="D8" s="13">
        <v>2</v>
      </c>
      <c r="E8" s="54" t="s">
        <v>28</v>
      </c>
      <c r="F8" s="54" t="s">
        <v>29</v>
      </c>
      <c r="G8" s="13">
        <f t="shared" si="0"/>
        <v>5</v>
      </c>
      <c r="H8" s="13">
        <v>2</v>
      </c>
      <c r="I8" s="13">
        <v>1</v>
      </c>
      <c r="J8" s="13">
        <v>3</v>
      </c>
      <c r="K8" s="13">
        <v>3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>
        <v>1600</v>
      </c>
      <c r="X8" s="13"/>
      <c r="Y8" s="13"/>
      <c r="Z8" s="13"/>
      <c r="AA8" s="13">
        <v>0.5</v>
      </c>
    </row>
    <row r="9" spans="1:27" ht="49.5" x14ac:dyDescent="0.2">
      <c r="A9" s="13">
        <v>7</v>
      </c>
      <c r="B9" s="13" t="s">
        <v>37</v>
      </c>
      <c r="C9" s="13" t="s">
        <v>31</v>
      </c>
      <c r="D9" s="13">
        <v>2</v>
      </c>
      <c r="E9" s="54" t="s">
        <v>28</v>
      </c>
      <c r="F9" s="54" t="s">
        <v>29</v>
      </c>
      <c r="G9" s="13">
        <f t="shared" si="0"/>
        <v>0</v>
      </c>
      <c r="H9" s="13"/>
      <c r="I9" s="13"/>
      <c r="J9" s="13">
        <v>1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>
        <v>1</v>
      </c>
    </row>
    <row r="10" spans="1:27" ht="49.5" x14ac:dyDescent="0.2">
      <c r="A10" s="13">
        <v>8</v>
      </c>
      <c r="B10" s="13" t="s">
        <v>168</v>
      </c>
      <c r="C10" s="13" t="s">
        <v>27</v>
      </c>
      <c r="D10" s="13">
        <v>2</v>
      </c>
      <c r="E10" s="54" t="s">
        <v>28</v>
      </c>
      <c r="F10" s="54" t="s">
        <v>29</v>
      </c>
      <c r="G10" s="13">
        <f t="shared" si="0"/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49.5" x14ac:dyDescent="0.2">
      <c r="A11" s="13">
        <v>9</v>
      </c>
      <c r="B11" s="13" t="s">
        <v>215</v>
      </c>
      <c r="C11" s="13" t="s">
        <v>27</v>
      </c>
      <c r="D11" s="13">
        <v>2</v>
      </c>
      <c r="E11" s="54" t="s">
        <v>28</v>
      </c>
      <c r="F11" s="54" t="s">
        <v>29</v>
      </c>
      <c r="G11" s="13">
        <f t="shared" si="0"/>
        <v>1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>
        <v>1</v>
      </c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49.5" x14ac:dyDescent="0.2">
      <c r="A12" s="13">
        <v>10</v>
      </c>
      <c r="B12" s="13" t="s">
        <v>167</v>
      </c>
      <c r="C12" s="13" t="s">
        <v>27</v>
      </c>
      <c r="D12" s="13">
        <v>2</v>
      </c>
      <c r="E12" s="54" t="s">
        <v>28</v>
      </c>
      <c r="F12" s="54" t="s">
        <v>29</v>
      </c>
      <c r="G12" s="13">
        <f t="shared" si="0"/>
        <v>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>
        <v>1</v>
      </c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49.5" x14ac:dyDescent="0.2">
      <c r="A13" s="13">
        <v>11</v>
      </c>
      <c r="B13" s="13" t="s">
        <v>38</v>
      </c>
      <c r="C13" s="13" t="s">
        <v>27</v>
      </c>
      <c r="D13" s="13">
        <v>2</v>
      </c>
      <c r="E13" s="54" t="s">
        <v>28</v>
      </c>
      <c r="F13" s="54" t="s">
        <v>29</v>
      </c>
      <c r="G13" s="13">
        <f t="shared" si="0"/>
        <v>1</v>
      </c>
      <c r="H13" s="13"/>
      <c r="I13" s="13"/>
      <c r="J13" s="13">
        <v>2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/>
      <c r="Z13" s="13"/>
      <c r="AA13" s="13">
        <v>3</v>
      </c>
    </row>
    <row r="14" spans="1:27" ht="49.5" x14ac:dyDescent="0.2">
      <c r="A14" s="13">
        <v>12</v>
      </c>
      <c r="B14" s="13" t="s">
        <v>40</v>
      </c>
      <c r="C14" s="13" t="s">
        <v>27</v>
      </c>
      <c r="D14" s="13">
        <v>2</v>
      </c>
      <c r="E14" s="54" t="s">
        <v>28</v>
      </c>
      <c r="F14" s="54" t="s">
        <v>29</v>
      </c>
      <c r="G14" s="13">
        <f t="shared" si="0"/>
        <v>5</v>
      </c>
      <c r="H14" s="13"/>
      <c r="I14" s="13"/>
      <c r="J14" s="13">
        <v>4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>
        <v>5</v>
      </c>
      <c r="V14" s="13"/>
      <c r="W14" s="13"/>
      <c r="X14" s="13"/>
      <c r="Y14" s="13"/>
      <c r="Z14" s="13"/>
      <c r="AA14" s="13">
        <v>3</v>
      </c>
    </row>
    <row r="15" spans="1:27" ht="49.5" x14ac:dyDescent="0.2">
      <c r="A15" s="13">
        <v>13</v>
      </c>
      <c r="B15" s="13" t="s">
        <v>41</v>
      </c>
      <c r="C15" s="13" t="s">
        <v>27</v>
      </c>
      <c r="D15" s="13">
        <v>2</v>
      </c>
      <c r="E15" s="54" t="s">
        <v>28</v>
      </c>
      <c r="F15" s="54" t="s">
        <v>29</v>
      </c>
      <c r="G15" s="13">
        <f t="shared" si="0"/>
        <v>1</v>
      </c>
      <c r="H15" s="13"/>
      <c r="I15" s="13"/>
      <c r="J15" s="13">
        <v>2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>
        <v>1</v>
      </c>
      <c r="V15" s="13"/>
      <c r="W15" s="13"/>
      <c r="X15" s="13"/>
      <c r="Y15" s="13"/>
      <c r="Z15" s="13"/>
      <c r="AA15" s="13">
        <v>1</v>
      </c>
    </row>
    <row r="16" spans="1:27" ht="49.5" x14ac:dyDescent="0.2">
      <c r="A16" s="13">
        <v>14</v>
      </c>
      <c r="B16" s="13" t="s">
        <v>45</v>
      </c>
      <c r="C16" s="13" t="s">
        <v>31</v>
      </c>
      <c r="D16" s="13">
        <v>2</v>
      </c>
      <c r="E16" s="54" t="s">
        <v>28</v>
      </c>
      <c r="F16" s="54" t="s">
        <v>29</v>
      </c>
      <c r="G16" s="13">
        <f t="shared" si="0"/>
        <v>4</v>
      </c>
      <c r="H16" s="13">
        <v>1</v>
      </c>
      <c r="I16" s="13"/>
      <c r="J16" s="13">
        <v>2</v>
      </c>
      <c r="K16" s="13">
        <v>1</v>
      </c>
      <c r="L16" s="13"/>
      <c r="M16" s="13"/>
      <c r="N16" s="13"/>
      <c r="O16" s="13"/>
      <c r="P16" s="13"/>
      <c r="Q16" s="13"/>
      <c r="R16" s="13"/>
      <c r="S16" s="13">
        <v>1</v>
      </c>
      <c r="T16" s="13"/>
      <c r="U16" s="13">
        <v>1</v>
      </c>
      <c r="V16" s="13"/>
      <c r="W16" s="13"/>
      <c r="X16" s="13"/>
      <c r="Y16" s="13"/>
      <c r="Z16" s="13"/>
      <c r="AA16" s="13">
        <v>1</v>
      </c>
    </row>
    <row r="17" spans="1:27" ht="49.5" x14ac:dyDescent="0.2">
      <c r="A17" s="13">
        <v>15</v>
      </c>
      <c r="B17" s="13" t="s">
        <v>46</v>
      </c>
      <c r="C17" s="13" t="s">
        <v>31</v>
      </c>
      <c r="D17" s="13">
        <v>2</v>
      </c>
      <c r="E17" s="54" t="s">
        <v>28</v>
      </c>
      <c r="F17" s="54" t="s">
        <v>29</v>
      </c>
      <c r="G17" s="13">
        <f t="shared" si="0"/>
        <v>2</v>
      </c>
      <c r="H17" s="13"/>
      <c r="I17" s="13"/>
      <c r="J17" s="13">
        <v>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>
        <v>2</v>
      </c>
      <c r="V17" s="13"/>
      <c r="W17" s="13"/>
      <c r="X17" s="13"/>
      <c r="Y17" s="13"/>
      <c r="Z17" s="13"/>
      <c r="AA17" s="13">
        <v>1</v>
      </c>
    </row>
    <row r="18" spans="1:27" ht="49.5" x14ac:dyDescent="0.2">
      <c r="A18" s="13">
        <v>16</v>
      </c>
      <c r="B18" s="13" t="s">
        <v>195</v>
      </c>
      <c r="C18" s="13" t="s">
        <v>31</v>
      </c>
      <c r="D18" s="13">
        <v>2</v>
      </c>
      <c r="E18" s="54" t="s">
        <v>28</v>
      </c>
      <c r="F18" s="54" t="s">
        <v>29</v>
      </c>
      <c r="G18" s="13">
        <f t="shared" si="0"/>
        <v>5</v>
      </c>
      <c r="H18" s="13"/>
      <c r="I18" s="13"/>
      <c r="J18" s="13">
        <v>1</v>
      </c>
      <c r="K18" s="13"/>
      <c r="L18" s="13"/>
      <c r="M18" s="13"/>
      <c r="N18" s="13"/>
      <c r="O18" s="13"/>
      <c r="P18" s="13"/>
      <c r="Q18" s="13"/>
      <c r="R18" s="13">
        <v>1</v>
      </c>
      <c r="S18" s="13">
        <v>2</v>
      </c>
      <c r="T18" s="13">
        <v>1</v>
      </c>
      <c r="U18" s="13">
        <v>1</v>
      </c>
      <c r="V18" s="13"/>
      <c r="W18" s="13"/>
      <c r="X18" s="13"/>
      <c r="Y18" s="13"/>
      <c r="Z18" s="13"/>
      <c r="AA18" s="13">
        <v>1</v>
      </c>
    </row>
    <row r="19" spans="1:27" ht="49.5" x14ac:dyDescent="0.2">
      <c r="A19" s="13">
        <v>17</v>
      </c>
      <c r="B19" s="13" t="s">
        <v>107</v>
      </c>
      <c r="C19" s="13" t="s">
        <v>27</v>
      </c>
      <c r="D19" s="13">
        <v>2</v>
      </c>
      <c r="E19" s="54" t="s">
        <v>28</v>
      </c>
      <c r="F19" s="54" t="s">
        <v>29</v>
      </c>
      <c r="G19" s="13">
        <f t="shared" si="0"/>
        <v>2</v>
      </c>
      <c r="H19" s="13">
        <v>1</v>
      </c>
      <c r="I19" s="13"/>
      <c r="J19" s="13">
        <v>2</v>
      </c>
      <c r="K19" s="13">
        <v>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>
        <v>600</v>
      </c>
      <c r="X19" s="13"/>
      <c r="Y19" s="13"/>
      <c r="Z19" s="13"/>
      <c r="AA19" s="13">
        <v>1</v>
      </c>
    </row>
    <row r="20" spans="1:27" ht="49.5" x14ac:dyDescent="0.2">
      <c r="A20" s="13">
        <v>18</v>
      </c>
      <c r="B20" s="13" t="s">
        <v>47</v>
      </c>
      <c r="C20" s="13" t="s">
        <v>31</v>
      </c>
      <c r="D20" s="13">
        <v>2</v>
      </c>
      <c r="E20" s="54" t="s">
        <v>28</v>
      </c>
      <c r="F20" s="54" t="s">
        <v>29</v>
      </c>
      <c r="G20" s="13">
        <f t="shared" si="0"/>
        <v>6</v>
      </c>
      <c r="H20" s="13"/>
      <c r="I20" s="13"/>
      <c r="J20" s="13">
        <v>5</v>
      </c>
      <c r="K20" s="13">
        <v>2</v>
      </c>
      <c r="L20" s="13"/>
      <c r="M20" s="13"/>
      <c r="N20" s="13"/>
      <c r="O20" s="13"/>
      <c r="P20" s="13"/>
      <c r="Q20" s="13"/>
      <c r="R20" s="13"/>
      <c r="S20" s="13">
        <v>1</v>
      </c>
      <c r="T20" s="13"/>
      <c r="U20" s="13">
        <v>3</v>
      </c>
      <c r="V20" s="13"/>
      <c r="W20" s="13">
        <v>1600</v>
      </c>
      <c r="X20" s="13"/>
      <c r="Y20" s="13"/>
      <c r="Z20" s="13"/>
      <c r="AA20" s="13">
        <v>1</v>
      </c>
    </row>
    <row r="21" spans="1:27" ht="49.5" x14ac:dyDescent="0.2">
      <c r="A21" s="13">
        <v>19</v>
      </c>
      <c r="B21" s="13" t="s">
        <v>193</v>
      </c>
      <c r="C21" s="13" t="s">
        <v>27</v>
      </c>
      <c r="D21" s="13">
        <v>2</v>
      </c>
      <c r="E21" s="54" t="s">
        <v>28</v>
      </c>
      <c r="F21" s="54" t="s">
        <v>29</v>
      </c>
      <c r="G21" s="13">
        <f t="shared" si="0"/>
        <v>1</v>
      </c>
      <c r="H21" s="13">
        <v>1</v>
      </c>
      <c r="I21" s="13"/>
      <c r="J21" s="13">
        <v>1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>
        <v>1</v>
      </c>
    </row>
    <row r="22" spans="1:27" ht="49.5" x14ac:dyDescent="0.2">
      <c r="A22" s="13">
        <v>20</v>
      </c>
      <c r="B22" s="13" t="s">
        <v>214</v>
      </c>
      <c r="C22" s="13" t="s">
        <v>27</v>
      </c>
      <c r="D22" s="13">
        <v>2</v>
      </c>
      <c r="E22" s="54" t="s">
        <v>28</v>
      </c>
      <c r="F22" s="54" t="s">
        <v>29</v>
      </c>
      <c r="G22" s="13">
        <f t="shared" si="0"/>
        <v>2</v>
      </c>
      <c r="H22" s="13">
        <v>1</v>
      </c>
      <c r="I22" s="13"/>
      <c r="J22" s="13">
        <v>1</v>
      </c>
      <c r="K22" s="13">
        <v>1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>
        <v>1</v>
      </c>
    </row>
    <row r="23" spans="1:27" ht="49.5" x14ac:dyDescent="0.2">
      <c r="A23" s="13">
        <v>21</v>
      </c>
      <c r="B23" s="13" t="s">
        <v>191</v>
      </c>
      <c r="C23" s="13" t="s">
        <v>27</v>
      </c>
      <c r="D23" s="13">
        <v>2</v>
      </c>
      <c r="E23" s="54" t="s">
        <v>28</v>
      </c>
      <c r="F23" s="54" t="s">
        <v>29</v>
      </c>
      <c r="G23" s="13">
        <f t="shared" si="0"/>
        <v>0</v>
      </c>
      <c r="H23" s="13"/>
      <c r="I23" s="13"/>
      <c r="J23" s="13">
        <v>1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>
        <v>1</v>
      </c>
    </row>
    <row r="24" spans="1:27" ht="49.5" x14ac:dyDescent="0.2">
      <c r="A24" s="13">
        <v>22</v>
      </c>
      <c r="B24" s="13" t="s">
        <v>213</v>
      </c>
      <c r="C24" s="13" t="s">
        <v>27</v>
      </c>
      <c r="D24" s="13">
        <v>2</v>
      </c>
      <c r="E24" s="54" t="s">
        <v>28</v>
      </c>
      <c r="F24" s="54" t="s">
        <v>29</v>
      </c>
      <c r="G24" s="13">
        <f t="shared" si="0"/>
        <v>4</v>
      </c>
      <c r="H24" s="13"/>
      <c r="I24" s="13"/>
      <c r="J24" s="13">
        <v>4</v>
      </c>
      <c r="K24" s="13">
        <v>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>
        <v>0.5</v>
      </c>
    </row>
    <row r="25" spans="1:27" ht="49.5" x14ac:dyDescent="0.2">
      <c r="A25" s="13">
        <v>23</v>
      </c>
      <c r="B25" s="13" t="s">
        <v>49</v>
      </c>
      <c r="C25" s="13" t="s">
        <v>27</v>
      </c>
      <c r="D25" s="13">
        <v>2</v>
      </c>
      <c r="E25" s="54" t="s">
        <v>28</v>
      </c>
      <c r="F25" s="54" t="s">
        <v>29</v>
      </c>
      <c r="G25" s="13">
        <f t="shared" si="0"/>
        <v>2</v>
      </c>
      <c r="H25" s="13"/>
      <c r="I25" s="13"/>
      <c r="J25" s="13">
        <v>2</v>
      </c>
      <c r="K25" s="13">
        <v>2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>
        <v>0.5</v>
      </c>
    </row>
    <row r="26" spans="1:27" ht="49.5" x14ac:dyDescent="0.2">
      <c r="A26" s="13">
        <v>24</v>
      </c>
      <c r="B26" s="13" t="s">
        <v>50</v>
      </c>
      <c r="C26" s="13" t="s">
        <v>27</v>
      </c>
      <c r="D26" s="13">
        <v>2</v>
      </c>
      <c r="E26" s="54" t="s">
        <v>28</v>
      </c>
      <c r="F26" s="54" t="s">
        <v>29</v>
      </c>
      <c r="G26" s="13">
        <f t="shared" si="0"/>
        <v>2</v>
      </c>
      <c r="H26" s="13"/>
      <c r="I26" s="13"/>
      <c r="J26" s="13">
        <v>2</v>
      </c>
      <c r="K26" s="13">
        <v>2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>
        <v>1</v>
      </c>
    </row>
    <row r="27" spans="1:27" ht="49.5" x14ac:dyDescent="0.2">
      <c r="A27" s="13">
        <v>25</v>
      </c>
      <c r="B27" s="13" t="s">
        <v>51</v>
      </c>
      <c r="C27" s="13" t="s">
        <v>31</v>
      </c>
      <c r="D27" s="13">
        <v>2</v>
      </c>
      <c r="E27" s="54" t="s">
        <v>28</v>
      </c>
      <c r="F27" s="54" t="s">
        <v>29</v>
      </c>
      <c r="G27" s="13">
        <f t="shared" si="0"/>
        <v>2</v>
      </c>
      <c r="H27" s="13"/>
      <c r="I27" s="13"/>
      <c r="J27" s="13">
        <v>1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>
        <v>2</v>
      </c>
      <c r="V27" s="13"/>
      <c r="W27" s="13"/>
      <c r="X27" s="13"/>
      <c r="Y27" s="13"/>
      <c r="Z27" s="13"/>
      <c r="AA27" s="13">
        <v>1</v>
      </c>
    </row>
    <row r="28" spans="1:27" ht="49.5" x14ac:dyDescent="0.2">
      <c r="A28" s="13">
        <v>26</v>
      </c>
      <c r="B28" s="13" t="s">
        <v>52</v>
      </c>
      <c r="C28" s="13" t="s">
        <v>31</v>
      </c>
      <c r="D28" s="13">
        <v>2</v>
      </c>
      <c r="E28" s="54" t="s">
        <v>28</v>
      </c>
      <c r="F28" s="54" t="s">
        <v>29</v>
      </c>
      <c r="G28" s="13">
        <f t="shared" si="0"/>
        <v>4</v>
      </c>
      <c r="H28" s="13"/>
      <c r="I28" s="13"/>
      <c r="J28" s="13">
        <v>1</v>
      </c>
      <c r="K28" s="13">
        <v>1</v>
      </c>
      <c r="L28" s="13"/>
      <c r="M28" s="13"/>
      <c r="N28" s="13"/>
      <c r="O28" s="13"/>
      <c r="P28" s="13"/>
      <c r="Q28" s="13"/>
      <c r="R28" s="13"/>
      <c r="S28" s="13"/>
      <c r="T28" s="13"/>
      <c r="U28" s="13">
        <v>3</v>
      </c>
      <c r="V28" s="13"/>
      <c r="W28" s="13">
        <v>300</v>
      </c>
      <c r="X28" s="13"/>
      <c r="Y28" s="13"/>
      <c r="Z28" s="13"/>
      <c r="AA28" s="13">
        <v>1</v>
      </c>
    </row>
    <row r="29" spans="1:27" ht="49.5" x14ac:dyDescent="0.2">
      <c r="A29" s="13">
        <v>27</v>
      </c>
      <c r="B29" s="13" t="s">
        <v>102</v>
      </c>
      <c r="C29" s="13" t="s">
        <v>31</v>
      </c>
      <c r="D29" s="13">
        <v>2</v>
      </c>
      <c r="E29" s="54" t="s">
        <v>28</v>
      </c>
      <c r="F29" s="54" t="s">
        <v>29</v>
      </c>
      <c r="G29" s="13">
        <f t="shared" si="0"/>
        <v>6</v>
      </c>
      <c r="H29" s="13">
        <v>1</v>
      </c>
      <c r="I29" s="13"/>
      <c r="J29" s="13">
        <v>3</v>
      </c>
      <c r="K29" s="13">
        <v>2</v>
      </c>
      <c r="L29" s="13"/>
      <c r="M29" s="13"/>
      <c r="N29" s="13"/>
      <c r="O29" s="13"/>
      <c r="P29" s="13"/>
      <c r="Q29" s="13"/>
      <c r="R29" s="13"/>
      <c r="S29" s="13"/>
      <c r="T29" s="13"/>
      <c r="U29" s="13">
        <v>3</v>
      </c>
      <c r="V29" s="13"/>
      <c r="W29" s="13">
        <v>1260</v>
      </c>
      <c r="X29" s="13"/>
      <c r="Y29" s="13"/>
      <c r="Z29" s="13"/>
      <c r="AA29" s="13">
        <v>1</v>
      </c>
    </row>
    <row r="30" spans="1:27" ht="49.5" x14ac:dyDescent="0.2">
      <c r="A30" s="13">
        <v>28</v>
      </c>
      <c r="B30" s="13" t="s">
        <v>54</v>
      </c>
      <c r="C30" s="13" t="s">
        <v>31</v>
      </c>
      <c r="D30" s="13">
        <v>2</v>
      </c>
      <c r="E30" s="54" t="s">
        <v>28</v>
      </c>
      <c r="F30" s="54" t="s">
        <v>29</v>
      </c>
      <c r="G30" s="13">
        <f t="shared" si="0"/>
        <v>5</v>
      </c>
      <c r="H30" s="13"/>
      <c r="I30" s="13"/>
      <c r="J30" s="13">
        <v>2</v>
      </c>
      <c r="K30" s="13">
        <v>1</v>
      </c>
      <c r="L30" s="13"/>
      <c r="M30" s="13"/>
      <c r="N30" s="13"/>
      <c r="O30" s="13"/>
      <c r="P30" s="13"/>
      <c r="Q30" s="13"/>
      <c r="R30" s="13"/>
      <c r="S30" s="13">
        <v>2</v>
      </c>
      <c r="T30" s="13"/>
      <c r="U30" s="13">
        <v>2</v>
      </c>
      <c r="V30" s="13"/>
      <c r="W30" s="13">
        <v>200</v>
      </c>
      <c r="X30" s="13"/>
      <c r="Y30" s="13"/>
      <c r="Z30" s="13"/>
      <c r="AA30" s="13">
        <v>1</v>
      </c>
    </row>
    <row r="31" spans="1:27" ht="49.5" x14ac:dyDescent="0.2">
      <c r="A31" s="13">
        <v>29</v>
      </c>
      <c r="B31" s="13" t="s">
        <v>55</v>
      </c>
      <c r="C31" s="13" t="s">
        <v>31</v>
      </c>
      <c r="D31" s="13">
        <v>2</v>
      </c>
      <c r="E31" s="54" t="s">
        <v>28</v>
      </c>
      <c r="F31" s="54" t="s">
        <v>29</v>
      </c>
      <c r="G31" s="13">
        <f t="shared" si="0"/>
        <v>4</v>
      </c>
      <c r="H31" s="13"/>
      <c r="I31" s="13"/>
      <c r="J31" s="13">
        <v>6</v>
      </c>
      <c r="K31" s="13"/>
      <c r="L31" s="13"/>
      <c r="M31" s="13"/>
      <c r="N31" s="13"/>
      <c r="O31" s="13"/>
      <c r="P31" s="13"/>
      <c r="Q31" s="13">
        <v>1</v>
      </c>
      <c r="R31" s="13">
        <v>1</v>
      </c>
      <c r="S31" s="13"/>
      <c r="T31" s="13"/>
      <c r="U31" s="13">
        <v>2</v>
      </c>
      <c r="V31" s="13"/>
      <c r="W31" s="13"/>
      <c r="X31" s="13"/>
      <c r="Y31" s="13"/>
      <c r="Z31" s="13"/>
      <c r="AA31" s="13">
        <v>1</v>
      </c>
    </row>
    <row r="32" spans="1:27" ht="49.5" x14ac:dyDescent="0.2">
      <c r="A32" s="13">
        <v>30</v>
      </c>
      <c r="B32" s="13" t="s">
        <v>56</v>
      </c>
      <c r="C32" s="13" t="s">
        <v>31</v>
      </c>
      <c r="D32" s="13">
        <v>2</v>
      </c>
      <c r="E32" s="54" t="s">
        <v>28</v>
      </c>
      <c r="F32" s="54" t="s">
        <v>29</v>
      </c>
      <c r="G32" s="13">
        <f t="shared" si="0"/>
        <v>4</v>
      </c>
      <c r="H32" s="13"/>
      <c r="I32" s="13"/>
      <c r="J32" s="13">
        <v>4</v>
      </c>
      <c r="K32" s="13"/>
      <c r="L32" s="13"/>
      <c r="M32" s="13"/>
      <c r="N32" s="13"/>
      <c r="O32" s="13"/>
      <c r="P32" s="13"/>
      <c r="Q32" s="13"/>
      <c r="R32" s="13"/>
      <c r="S32" s="13">
        <v>1</v>
      </c>
      <c r="T32" s="13"/>
      <c r="U32" s="13">
        <v>3</v>
      </c>
      <c r="V32" s="13"/>
      <c r="W32" s="13"/>
      <c r="X32" s="13"/>
      <c r="Y32" s="13"/>
      <c r="Z32" s="13"/>
      <c r="AA32" s="13">
        <v>0.5</v>
      </c>
    </row>
    <row r="33" spans="1:27" ht="49.5" x14ac:dyDescent="0.2">
      <c r="A33" s="13">
        <v>31</v>
      </c>
      <c r="B33" s="13" t="s">
        <v>57</v>
      </c>
      <c r="C33" s="13" t="s">
        <v>31</v>
      </c>
      <c r="D33" s="13">
        <v>2</v>
      </c>
      <c r="E33" s="54" t="s">
        <v>28</v>
      </c>
      <c r="F33" s="54" t="s">
        <v>29</v>
      </c>
      <c r="G33" s="13">
        <f t="shared" si="0"/>
        <v>2</v>
      </c>
      <c r="H33" s="13"/>
      <c r="I33" s="13"/>
      <c r="J33" s="13">
        <v>3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>
        <v>2</v>
      </c>
      <c r="V33" s="13"/>
      <c r="W33" s="13"/>
      <c r="X33" s="13"/>
      <c r="Y33" s="13"/>
      <c r="Z33" s="13"/>
      <c r="AA33" s="13">
        <v>0.5</v>
      </c>
    </row>
    <row r="34" spans="1:27" ht="49.5" x14ac:dyDescent="0.2">
      <c r="A34" s="13">
        <v>32</v>
      </c>
      <c r="B34" s="13" t="s">
        <v>212</v>
      </c>
      <c r="C34" s="13" t="s">
        <v>27</v>
      </c>
      <c r="D34" s="13">
        <v>2</v>
      </c>
      <c r="E34" s="54" t="s">
        <v>28</v>
      </c>
      <c r="F34" s="54" t="s">
        <v>29</v>
      </c>
      <c r="G34" s="13">
        <f t="shared" si="0"/>
        <v>0</v>
      </c>
      <c r="H34" s="13"/>
      <c r="I34" s="13"/>
      <c r="J34" s="13">
        <v>1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>
        <v>0.5</v>
      </c>
    </row>
    <row r="35" spans="1:27" ht="49.5" x14ac:dyDescent="0.2">
      <c r="A35" s="13">
        <v>33</v>
      </c>
      <c r="B35" s="13" t="s">
        <v>62</v>
      </c>
      <c r="C35" s="13" t="s">
        <v>27</v>
      </c>
      <c r="D35" s="13">
        <v>2</v>
      </c>
      <c r="E35" s="54" t="s">
        <v>28</v>
      </c>
      <c r="F35" s="54" t="s">
        <v>29</v>
      </c>
      <c r="G35" s="13">
        <f t="shared" si="0"/>
        <v>6</v>
      </c>
      <c r="H35" s="13">
        <v>3</v>
      </c>
      <c r="I35" s="13"/>
      <c r="J35" s="13">
        <v>3</v>
      </c>
      <c r="K35" s="13">
        <v>3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>
        <v>2200</v>
      </c>
      <c r="X35" s="13"/>
      <c r="Y35" s="13"/>
      <c r="Z35" s="13"/>
      <c r="AA35" s="13">
        <v>0.5</v>
      </c>
    </row>
    <row r="36" spans="1:27" ht="49.5" x14ac:dyDescent="0.2">
      <c r="A36" s="13">
        <v>34</v>
      </c>
      <c r="B36" s="13" t="s">
        <v>63</v>
      </c>
      <c r="C36" s="13" t="s">
        <v>27</v>
      </c>
      <c r="D36" s="13">
        <v>2</v>
      </c>
      <c r="E36" s="54" t="s">
        <v>28</v>
      </c>
      <c r="F36" s="54" t="s">
        <v>29</v>
      </c>
      <c r="G36" s="13">
        <f t="shared" si="0"/>
        <v>5</v>
      </c>
      <c r="H36" s="13">
        <v>2</v>
      </c>
      <c r="I36" s="13">
        <v>1</v>
      </c>
      <c r="J36" s="13">
        <v>1</v>
      </c>
      <c r="K36" s="13">
        <v>2</v>
      </c>
      <c r="L36" s="13"/>
      <c r="M36" s="13"/>
      <c r="N36" s="13"/>
      <c r="O36" s="13"/>
      <c r="P36" s="13"/>
      <c r="Q36" s="13"/>
      <c r="R36" s="13"/>
      <c r="S36" s="13"/>
      <c r="T36" s="13">
        <v>1</v>
      </c>
      <c r="U36" s="13"/>
      <c r="V36" s="13"/>
      <c r="W36" s="13">
        <v>1800</v>
      </c>
      <c r="X36" s="13"/>
      <c r="Y36" s="13"/>
      <c r="Z36" s="13"/>
      <c r="AA36" s="13">
        <v>1</v>
      </c>
    </row>
    <row r="37" spans="1:27" ht="49.5" x14ac:dyDescent="0.2">
      <c r="A37" s="13">
        <v>35</v>
      </c>
      <c r="B37" s="10" t="s">
        <v>211</v>
      </c>
      <c r="C37" s="13" t="s">
        <v>27</v>
      </c>
      <c r="D37" s="13">
        <v>22</v>
      </c>
      <c r="E37" s="54" t="s">
        <v>28</v>
      </c>
      <c r="F37" s="54" t="s">
        <v>29</v>
      </c>
      <c r="G37" s="13">
        <v>21</v>
      </c>
      <c r="H37" s="13">
        <v>16</v>
      </c>
      <c r="I37" s="13">
        <v>16</v>
      </c>
      <c r="J37" s="13">
        <v>26</v>
      </c>
      <c r="K37" s="13">
        <v>16</v>
      </c>
      <c r="L37" s="13">
        <v>11</v>
      </c>
      <c r="M37" s="13"/>
      <c r="N37" s="13">
        <v>3</v>
      </c>
      <c r="O37" s="13">
        <v>2</v>
      </c>
      <c r="P37" s="13"/>
      <c r="Q37" s="13"/>
      <c r="R37" s="13">
        <v>6</v>
      </c>
      <c r="S37" s="13">
        <v>9</v>
      </c>
      <c r="T37" s="13">
        <v>1</v>
      </c>
      <c r="U37" s="13">
        <v>10</v>
      </c>
      <c r="V37" s="13"/>
      <c r="W37" s="13">
        <v>2340</v>
      </c>
      <c r="X37" s="13">
        <v>145</v>
      </c>
      <c r="Y37" s="13">
        <v>93</v>
      </c>
      <c r="Z37" s="13">
        <v>346</v>
      </c>
      <c r="AA37" s="13">
        <v>8</v>
      </c>
    </row>
    <row r="38" spans="1:27" ht="49.5" x14ac:dyDescent="0.2">
      <c r="A38" s="13">
        <v>36</v>
      </c>
      <c r="B38" s="13" t="s">
        <v>65</v>
      </c>
      <c r="C38" s="13" t="s">
        <v>31</v>
      </c>
      <c r="D38" s="13">
        <v>2</v>
      </c>
      <c r="E38" s="54" t="s">
        <v>28</v>
      </c>
      <c r="F38" s="54" t="s">
        <v>29</v>
      </c>
      <c r="G38" s="13">
        <v>21</v>
      </c>
      <c r="H38" s="13"/>
      <c r="I38" s="13"/>
      <c r="J38" s="13">
        <v>5</v>
      </c>
      <c r="K38" s="13">
        <v>1</v>
      </c>
      <c r="L38" s="13">
        <v>6</v>
      </c>
      <c r="M38" s="13"/>
      <c r="N38" s="13"/>
      <c r="O38" s="13"/>
      <c r="P38" s="13"/>
      <c r="Q38" s="13">
        <v>12</v>
      </c>
      <c r="R38" s="13">
        <v>5</v>
      </c>
      <c r="S38" s="13">
        <v>3</v>
      </c>
      <c r="T38" s="13">
        <v>4</v>
      </c>
      <c r="U38" s="13">
        <v>14</v>
      </c>
      <c r="V38" s="13"/>
      <c r="W38" s="13">
        <v>700</v>
      </c>
      <c r="X38" s="13"/>
      <c r="Y38" s="13">
        <v>80</v>
      </c>
      <c r="Z38" s="13">
        <v>232</v>
      </c>
      <c r="AA38" s="13">
        <v>1</v>
      </c>
    </row>
    <row r="39" spans="1:27" ht="49.5" x14ac:dyDescent="0.2">
      <c r="A39" s="13">
        <v>37</v>
      </c>
      <c r="B39" s="13" t="s">
        <v>190</v>
      </c>
      <c r="C39" s="13" t="s">
        <v>31</v>
      </c>
      <c r="D39" s="13">
        <v>2</v>
      </c>
      <c r="E39" s="54" t="s">
        <v>28</v>
      </c>
      <c r="F39" s="54" t="s">
        <v>29</v>
      </c>
      <c r="G39" s="13">
        <f t="shared" ref="G39:G56" si="1">+K39+L39+M39+N39+O39+P39+Q39+R39+S39+T39+U39+H39</f>
        <v>1</v>
      </c>
      <c r="H39" s="13">
        <v>1</v>
      </c>
      <c r="I39" s="13"/>
      <c r="J39" s="13">
        <v>2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>
        <v>1</v>
      </c>
    </row>
    <row r="40" spans="1:27" ht="49.5" x14ac:dyDescent="0.2">
      <c r="A40" s="13">
        <v>38</v>
      </c>
      <c r="B40" s="13" t="s">
        <v>144</v>
      </c>
      <c r="C40" s="13" t="s">
        <v>31</v>
      </c>
      <c r="D40" s="13">
        <v>2</v>
      </c>
      <c r="E40" s="54" t="s">
        <v>28</v>
      </c>
      <c r="F40" s="54" t="s">
        <v>29</v>
      </c>
      <c r="G40" s="13">
        <f t="shared" si="1"/>
        <v>0</v>
      </c>
      <c r="H40" s="13"/>
      <c r="I40" s="13"/>
      <c r="J40" s="13">
        <v>1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>
        <v>1</v>
      </c>
    </row>
    <row r="41" spans="1:27" ht="49.5" x14ac:dyDescent="0.2">
      <c r="A41" s="13">
        <v>39</v>
      </c>
      <c r="B41" s="13" t="s">
        <v>67</v>
      </c>
      <c r="C41" s="13" t="s">
        <v>31</v>
      </c>
      <c r="D41" s="13">
        <v>2</v>
      </c>
      <c r="E41" s="54" t="s">
        <v>28</v>
      </c>
      <c r="F41" s="54" t="s">
        <v>29</v>
      </c>
      <c r="G41" s="13">
        <f t="shared" si="1"/>
        <v>1</v>
      </c>
      <c r="H41" s="13"/>
      <c r="I41" s="13"/>
      <c r="J41" s="13">
        <v>1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>
        <v>1</v>
      </c>
      <c r="V41" s="13"/>
      <c r="W41" s="13"/>
      <c r="X41" s="13"/>
      <c r="Y41" s="13"/>
      <c r="Z41" s="13"/>
      <c r="AA41" s="13">
        <v>1</v>
      </c>
    </row>
    <row r="42" spans="1:27" ht="49.5" x14ac:dyDescent="0.2">
      <c r="A42" s="13">
        <v>40</v>
      </c>
      <c r="B42" s="13" t="s">
        <v>189</v>
      </c>
      <c r="C42" s="13" t="s">
        <v>27</v>
      </c>
      <c r="D42" s="13">
        <v>2</v>
      </c>
      <c r="E42" s="54" t="s">
        <v>28</v>
      </c>
      <c r="F42" s="54" t="s">
        <v>29</v>
      </c>
      <c r="G42" s="13">
        <f t="shared" si="1"/>
        <v>5</v>
      </c>
      <c r="H42" s="13"/>
      <c r="I42" s="13"/>
      <c r="J42" s="13">
        <v>2</v>
      </c>
      <c r="K42" s="13">
        <v>5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>
        <v>3400</v>
      </c>
      <c r="X42" s="13"/>
      <c r="Y42" s="13"/>
      <c r="Z42" s="13"/>
      <c r="AA42" s="13">
        <v>1</v>
      </c>
    </row>
    <row r="43" spans="1:27" ht="49.5" x14ac:dyDescent="0.2">
      <c r="A43" s="13">
        <v>41</v>
      </c>
      <c r="B43" s="13" t="s">
        <v>70</v>
      </c>
      <c r="C43" s="13" t="s">
        <v>27</v>
      </c>
      <c r="D43" s="13">
        <v>2</v>
      </c>
      <c r="E43" s="54" t="s">
        <v>28</v>
      </c>
      <c r="F43" s="54" t="s">
        <v>29</v>
      </c>
      <c r="G43" s="13">
        <f t="shared" si="1"/>
        <v>4</v>
      </c>
      <c r="H43" s="13"/>
      <c r="I43" s="13"/>
      <c r="J43" s="13">
        <v>3</v>
      </c>
      <c r="K43" s="13">
        <v>4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>
        <v>2000</v>
      </c>
      <c r="X43" s="13"/>
      <c r="Y43" s="13"/>
      <c r="Z43" s="13"/>
      <c r="AA43" s="13">
        <v>1</v>
      </c>
    </row>
    <row r="44" spans="1:27" ht="49.5" x14ac:dyDescent="0.2">
      <c r="A44" s="13">
        <v>42</v>
      </c>
      <c r="B44" s="13" t="s">
        <v>73</v>
      </c>
      <c r="C44" s="13" t="s">
        <v>27</v>
      </c>
      <c r="D44" s="13">
        <v>2</v>
      </c>
      <c r="E44" s="54" t="s">
        <v>28</v>
      </c>
      <c r="F44" s="54" t="s">
        <v>29</v>
      </c>
      <c r="G44" s="13">
        <f t="shared" si="1"/>
        <v>8</v>
      </c>
      <c r="H44" s="13"/>
      <c r="I44" s="13"/>
      <c r="J44" s="13">
        <v>4</v>
      </c>
      <c r="K44" s="13"/>
      <c r="L44" s="13"/>
      <c r="M44" s="13"/>
      <c r="N44" s="13"/>
      <c r="O44" s="13"/>
      <c r="P44" s="13"/>
      <c r="Q44" s="13">
        <v>1</v>
      </c>
      <c r="R44" s="13"/>
      <c r="S44" s="13"/>
      <c r="T44" s="13"/>
      <c r="U44" s="13">
        <v>7</v>
      </c>
      <c r="V44" s="13"/>
      <c r="W44" s="13"/>
      <c r="X44" s="13"/>
      <c r="Y44" s="13"/>
      <c r="Z44" s="13"/>
      <c r="AA44" s="13">
        <v>1</v>
      </c>
    </row>
    <row r="45" spans="1:27" ht="49.5" x14ac:dyDescent="0.2">
      <c r="A45" s="13">
        <v>43</v>
      </c>
      <c r="B45" s="13" t="s">
        <v>74</v>
      </c>
      <c r="C45" s="13" t="s">
        <v>27</v>
      </c>
      <c r="D45" s="13">
        <v>2</v>
      </c>
      <c r="E45" s="54" t="s">
        <v>28</v>
      </c>
      <c r="F45" s="54" t="s">
        <v>29</v>
      </c>
      <c r="G45" s="13">
        <f t="shared" si="1"/>
        <v>3</v>
      </c>
      <c r="H45" s="13"/>
      <c r="I45" s="13"/>
      <c r="J45" s="13">
        <v>3</v>
      </c>
      <c r="K45" s="13">
        <v>2</v>
      </c>
      <c r="L45" s="13"/>
      <c r="M45" s="13"/>
      <c r="N45" s="13"/>
      <c r="O45" s="13"/>
      <c r="P45" s="13"/>
      <c r="Q45" s="13"/>
      <c r="R45" s="13">
        <v>1</v>
      </c>
      <c r="S45" s="13"/>
      <c r="T45" s="13"/>
      <c r="U45" s="13"/>
      <c r="V45" s="13"/>
      <c r="W45" s="13"/>
      <c r="X45" s="13"/>
      <c r="Y45" s="13"/>
      <c r="Z45" s="13"/>
      <c r="AA45" s="13">
        <v>1</v>
      </c>
    </row>
    <row r="46" spans="1:27" ht="49.5" x14ac:dyDescent="0.2">
      <c r="A46" s="13">
        <v>44</v>
      </c>
      <c r="B46" s="13" t="s">
        <v>75</v>
      </c>
      <c r="C46" s="13" t="s">
        <v>31</v>
      </c>
      <c r="D46" s="13">
        <v>2</v>
      </c>
      <c r="E46" s="54" t="s">
        <v>28</v>
      </c>
      <c r="F46" s="54" t="s">
        <v>29</v>
      </c>
      <c r="G46" s="13">
        <f t="shared" si="1"/>
        <v>0</v>
      </c>
      <c r="H46" s="13"/>
      <c r="I46" s="13"/>
      <c r="J46" s="13">
        <v>2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>
        <v>1</v>
      </c>
    </row>
    <row r="47" spans="1:27" ht="49.5" x14ac:dyDescent="0.2">
      <c r="A47" s="13">
        <v>45</v>
      </c>
      <c r="B47" s="13" t="s">
        <v>76</v>
      </c>
      <c r="C47" s="13" t="s">
        <v>31</v>
      </c>
      <c r="D47" s="13">
        <v>2</v>
      </c>
      <c r="E47" s="54" t="s">
        <v>28</v>
      </c>
      <c r="F47" s="54" t="s">
        <v>29</v>
      </c>
      <c r="G47" s="13">
        <f t="shared" si="1"/>
        <v>2</v>
      </c>
      <c r="H47" s="13"/>
      <c r="I47" s="13"/>
      <c r="J47" s="13">
        <v>2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>
        <v>2</v>
      </c>
      <c r="V47" s="13"/>
      <c r="W47" s="13"/>
      <c r="X47" s="13"/>
      <c r="Y47" s="13"/>
      <c r="Z47" s="13"/>
      <c r="AA47" s="13">
        <v>0.6</v>
      </c>
    </row>
    <row r="48" spans="1:27" ht="49.5" x14ac:dyDescent="0.2">
      <c r="A48" s="13">
        <v>46</v>
      </c>
      <c r="B48" s="13" t="s">
        <v>120</v>
      </c>
      <c r="C48" s="13" t="s">
        <v>31</v>
      </c>
      <c r="D48" s="13">
        <v>2</v>
      </c>
      <c r="E48" s="54" t="s">
        <v>28</v>
      </c>
      <c r="F48" s="54" t="s">
        <v>29</v>
      </c>
      <c r="G48" s="13">
        <f t="shared" si="1"/>
        <v>2</v>
      </c>
      <c r="H48" s="13"/>
      <c r="I48" s="13"/>
      <c r="J48" s="13">
        <v>2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>
        <v>2</v>
      </c>
      <c r="V48" s="13"/>
      <c r="W48" s="13"/>
      <c r="X48" s="13"/>
      <c r="Y48" s="13"/>
      <c r="Z48" s="13"/>
      <c r="AA48" s="13">
        <v>1</v>
      </c>
    </row>
    <row r="49" spans="1:27" ht="49.5" x14ac:dyDescent="0.2">
      <c r="A49" s="13">
        <v>47</v>
      </c>
      <c r="B49" s="13" t="s">
        <v>98</v>
      </c>
      <c r="C49" s="13" t="s">
        <v>31</v>
      </c>
      <c r="D49" s="13">
        <v>2</v>
      </c>
      <c r="E49" s="54" t="s">
        <v>28</v>
      </c>
      <c r="F49" s="54" t="s">
        <v>29</v>
      </c>
      <c r="G49" s="13">
        <f t="shared" si="1"/>
        <v>19</v>
      </c>
      <c r="H49" s="13"/>
      <c r="I49" s="13"/>
      <c r="J49" s="13">
        <v>3</v>
      </c>
      <c r="K49" s="13"/>
      <c r="L49" s="13">
        <v>3</v>
      </c>
      <c r="M49" s="13">
        <v>1</v>
      </c>
      <c r="N49" s="13">
        <v>1</v>
      </c>
      <c r="O49" s="13"/>
      <c r="P49" s="13">
        <v>2</v>
      </c>
      <c r="Q49" s="13">
        <v>3</v>
      </c>
      <c r="R49" s="13">
        <v>2</v>
      </c>
      <c r="S49" s="13"/>
      <c r="T49" s="13">
        <v>2</v>
      </c>
      <c r="U49" s="13">
        <v>5</v>
      </c>
      <c r="V49" s="13">
        <v>40</v>
      </c>
      <c r="W49" s="13"/>
      <c r="X49" s="13">
        <v>95</v>
      </c>
      <c r="Y49" s="13">
        <v>46</v>
      </c>
      <c r="Z49" s="13">
        <v>107</v>
      </c>
      <c r="AA49" s="13">
        <v>0.4</v>
      </c>
    </row>
    <row r="50" spans="1:27" ht="49.5" x14ac:dyDescent="0.2">
      <c r="A50" s="13">
        <v>48</v>
      </c>
      <c r="B50" s="13" t="s">
        <v>81</v>
      </c>
      <c r="C50" s="13" t="s">
        <v>27</v>
      </c>
      <c r="D50" s="13">
        <v>2</v>
      </c>
      <c r="E50" s="54" t="s">
        <v>28</v>
      </c>
      <c r="F50" s="54" t="s">
        <v>29</v>
      </c>
      <c r="G50" s="13">
        <f t="shared" si="1"/>
        <v>1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>
        <v>1</v>
      </c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49.5" x14ac:dyDescent="0.2">
      <c r="A51" s="13">
        <v>49</v>
      </c>
      <c r="B51" s="13" t="s">
        <v>210</v>
      </c>
      <c r="C51" s="13" t="s">
        <v>31</v>
      </c>
      <c r="D51" s="13">
        <v>2</v>
      </c>
      <c r="E51" s="54" t="s">
        <v>28</v>
      </c>
      <c r="F51" s="54" t="s">
        <v>29</v>
      </c>
      <c r="G51" s="13">
        <f t="shared" si="1"/>
        <v>1</v>
      </c>
      <c r="H51" s="13"/>
      <c r="I51" s="13"/>
      <c r="J51" s="13">
        <v>1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>
        <v>1</v>
      </c>
      <c r="V51" s="13"/>
      <c r="W51" s="13"/>
      <c r="X51" s="13"/>
      <c r="Y51" s="13"/>
      <c r="Z51" s="13"/>
      <c r="AA51" s="13">
        <v>1</v>
      </c>
    </row>
    <row r="52" spans="1:27" ht="49.5" x14ac:dyDescent="0.2">
      <c r="A52" s="13">
        <v>50</v>
      </c>
      <c r="B52" s="13" t="s">
        <v>82</v>
      </c>
      <c r="C52" s="13" t="s">
        <v>27</v>
      </c>
      <c r="D52" s="13">
        <v>2</v>
      </c>
      <c r="E52" s="54" t="s">
        <v>28</v>
      </c>
      <c r="F52" s="54" t="s">
        <v>29</v>
      </c>
      <c r="G52" s="13">
        <f t="shared" si="1"/>
        <v>3</v>
      </c>
      <c r="H52" s="13"/>
      <c r="I52" s="13"/>
      <c r="J52" s="13">
        <v>3</v>
      </c>
      <c r="K52" s="13">
        <v>3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>
        <v>1</v>
      </c>
    </row>
    <row r="53" spans="1:27" ht="49.5" x14ac:dyDescent="0.2">
      <c r="A53" s="13">
        <v>51</v>
      </c>
      <c r="B53" s="13" t="s">
        <v>119</v>
      </c>
      <c r="C53" s="13" t="s">
        <v>27</v>
      </c>
      <c r="D53" s="13">
        <v>1</v>
      </c>
      <c r="E53" s="54" t="s">
        <v>28</v>
      </c>
      <c r="F53" s="54" t="s">
        <v>29</v>
      </c>
      <c r="G53" s="13">
        <f t="shared" si="1"/>
        <v>1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>
        <v>1</v>
      </c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49.5" x14ac:dyDescent="0.2">
      <c r="A54" s="13">
        <v>52</v>
      </c>
      <c r="B54" s="13" t="s">
        <v>117</v>
      </c>
      <c r="C54" s="13" t="s">
        <v>31</v>
      </c>
      <c r="D54" s="13">
        <v>2</v>
      </c>
      <c r="E54" s="54" t="s">
        <v>28</v>
      </c>
      <c r="F54" s="54" t="s">
        <v>29</v>
      </c>
      <c r="G54" s="13">
        <f t="shared" si="1"/>
        <v>3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>
        <v>2</v>
      </c>
      <c r="S54" s="13"/>
      <c r="T54" s="13"/>
      <c r="U54" s="13">
        <v>1</v>
      </c>
      <c r="V54" s="13"/>
      <c r="W54" s="13"/>
      <c r="X54" s="13"/>
      <c r="Y54" s="13"/>
      <c r="Z54" s="13"/>
      <c r="AA54" s="13"/>
    </row>
    <row r="55" spans="1:27" ht="49.5" x14ac:dyDescent="0.2">
      <c r="A55" s="13">
        <v>53</v>
      </c>
      <c r="B55" s="13" t="s">
        <v>158</v>
      </c>
      <c r="C55" s="13" t="s">
        <v>27</v>
      </c>
      <c r="D55" s="13">
        <v>1</v>
      </c>
      <c r="E55" s="54" t="s">
        <v>28</v>
      </c>
      <c r="F55" s="54" t="s">
        <v>29</v>
      </c>
      <c r="G55" s="13">
        <f t="shared" si="1"/>
        <v>1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>
        <v>1</v>
      </c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49.5" x14ac:dyDescent="0.2">
      <c r="A56" s="13">
        <v>54</v>
      </c>
      <c r="B56" s="13" t="s">
        <v>83</v>
      </c>
      <c r="C56" s="13" t="s">
        <v>27</v>
      </c>
      <c r="D56" s="13">
        <v>2</v>
      </c>
      <c r="E56" s="54" t="s">
        <v>28</v>
      </c>
      <c r="F56" s="54" t="s">
        <v>29</v>
      </c>
      <c r="G56" s="13">
        <f t="shared" si="1"/>
        <v>1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>
        <v>1</v>
      </c>
      <c r="S56" s="13"/>
      <c r="T56" s="13"/>
      <c r="U56" s="13"/>
      <c r="V56" s="13"/>
      <c r="W56" s="13"/>
      <c r="X56" s="13"/>
      <c r="Y56" s="13"/>
      <c r="Z56" s="13"/>
      <c r="AA56" s="13"/>
    </row>
    <row r="57" spans="1:27" s="161" customFormat="1" ht="25.5" x14ac:dyDescent="0.2">
      <c r="A57" s="162"/>
      <c r="B57" s="186" t="s">
        <v>209</v>
      </c>
      <c r="C57" s="162"/>
      <c r="D57" s="162">
        <f>SUM(D3:D56)</f>
        <v>126</v>
      </c>
      <c r="E57" s="162"/>
      <c r="F57" s="162"/>
      <c r="G57" s="162">
        <f t="shared" ref="G57:AA57" si="2">SUM(G3:G56)</f>
        <v>193</v>
      </c>
      <c r="H57" s="162">
        <f t="shared" si="2"/>
        <v>29</v>
      </c>
      <c r="I57" s="162">
        <f t="shared" si="2"/>
        <v>18</v>
      </c>
      <c r="J57" s="162">
        <f t="shared" si="2"/>
        <v>135</v>
      </c>
      <c r="K57" s="162">
        <f t="shared" si="2"/>
        <v>57</v>
      </c>
      <c r="L57" s="162">
        <f t="shared" si="2"/>
        <v>20</v>
      </c>
      <c r="M57" s="162">
        <f t="shared" si="2"/>
        <v>1</v>
      </c>
      <c r="N57" s="162">
        <f t="shared" si="2"/>
        <v>4</v>
      </c>
      <c r="O57" s="162">
        <f t="shared" si="2"/>
        <v>2</v>
      </c>
      <c r="P57" s="162">
        <f t="shared" si="2"/>
        <v>4</v>
      </c>
      <c r="Q57" s="162">
        <f t="shared" si="2"/>
        <v>17</v>
      </c>
      <c r="R57" s="162">
        <f t="shared" si="2"/>
        <v>27</v>
      </c>
      <c r="S57" s="162">
        <f t="shared" si="2"/>
        <v>19</v>
      </c>
      <c r="T57" s="162">
        <f t="shared" si="2"/>
        <v>11</v>
      </c>
      <c r="U57" s="162">
        <f t="shared" si="2"/>
        <v>79</v>
      </c>
      <c r="V57" s="162">
        <f t="shared" si="2"/>
        <v>65</v>
      </c>
      <c r="W57" s="162">
        <f t="shared" si="2"/>
        <v>18430</v>
      </c>
      <c r="X57" s="162">
        <f t="shared" si="2"/>
        <v>240</v>
      </c>
      <c r="Y57" s="162">
        <f t="shared" si="2"/>
        <v>219</v>
      </c>
      <c r="Z57" s="162">
        <f t="shared" si="2"/>
        <v>685</v>
      </c>
      <c r="AA57" s="162">
        <f t="shared" si="2"/>
        <v>55.5</v>
      </c>
    </row>
    <row r="58" spans="1:27" ht="25.5" x14ac:dyDescent="0.2">
      <c r="A58" s="13">
        <v>24</v>
      </c>
      <c r="B58" s="186" t="s">
        <v>208</v>
      </c>
      <c r="C58" s="13"/>
      <c r="D58" s="13">
        <v>143</v>
      </c>
      <c r="E58" s="13"/>
      <c r="F58" s="13"/>
      <c r="G58" s="13">
        <f>65*26</f>
        <v>1690</v>
      </c>
      <c r="H58" s="13">
        <f>33088/8</f>
        <v>4136</v>
      </c>
      <c r="I58" s="13">
        <f>65*26</f>
        <v>1690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>
        <v>34</v>
      </c>
      <c r="V58" s="13"/>
      <c r="W58" s="13"/>
      <c r="X58" s="13"/>
      <c r="Y58" s="13"/>
      <c r="Z58" s="13"/>
      <c r="AA58" s="13"/>
    </row>
    <row r="59" spans="1:27" s="24" customFormat="1" x14ac:dyDescent="0.2">
      <c r="A59" s="184">
        <v>78</v>
      </c>
      <c r="B59" s="185" t="s">
        <v>207</v>
      </c>
      <c r="C59" s="184"/>
      <c r="D59" s="183">
        <f>+D58+D57</f>
        <v>269</v>
      </c>
      <c r="E59" s="183"/>
      <c r="F59" s="183"/>
      <c r="G59" s="183">
        <f t="shared" ref="G59:AA59" si="3">+G58+G57</f>
        <v>1883</v>
      </c>
      <c r="H59" s="183">
        <f t="shared" si="3"/>
        <v>4165</v>
      </c>
      <c r="I59" s="183">
        <f t="shared" si="3"/>
        <v>1708</v>
      </c>
      <c r="J59" s="183">
        <f t="shared" si="3"/>
        <v>135</v>
      </c>
      <c r="K59" s="183">
        <f t="shared" si="3"/>
        <v>57</v>
      </c>
      <c r="L59" s="183">
        <f t="shared" si="3"/>
        <v>20</v>
      </c>
      <c r="M59" s="183">
        <f t="shared" si="3"/>
        <v>1</v>
      </c>
      <c r="N59" s="183">
        <f t="shared" si="3"/>
        <v>4</v>
      </c>
      <c r="O59" s="183">
        <f t="shared" si="3"/>
        <v>2</v>
      </c>
      <c r="P59" s="183">
        <f t="shared" si="3"/>
        <v>4</v>
      </c>
      <c r="Q59" s="183">
        <f t="shared" si="3"/>
        <v>17</v>
      </c>
      <c r="R59" s="183">
        <f t="shared" si="3"/>
        <v>27</v>
      </c>
      <c r="S59" s="183">
        <f t="shared" si="3"/>
        <v>19</v>
      </c>
      <c r="T59" s="183">
        <f t="shared" si="3"/>
        <v>11</v>
      </c>
      <c r="U59" s="183">
        <f t="shared" si="3"/>
        <v>113</v>
      </c>
      <c r="V59" s="183">
        <f t="shared" si="3"/>
        <v>65</v>
      </c>
      <c r="W59" s="183">
        <f t="shared" si="3"/>
        <v>18430</v>
      </c>
      <c r="X59" s="183">
        <f t="shared" si="3"/>
        <v>240</v>
      </c>
      <c r="Y59" s="183">
        <f t="shared" si="3"/>
        <v>219</v>
      </c>
      <c r="Z59" s="183">
        <f t="shared" si="3"/>
        <v>685</v>
      </c>
      <c r="AA59" s="183">
        <f t="shared" si="3"/>
        <v>55.5</v>
      </c>
    </row>
    <row r="60" spans="1:27" x14ac:dyDescent="0.2">
      <c r="K60" s="182"/>
      <c r="L60" s="181"/>
      <c r="M60" s="181"/>
      <c r="N60" s="181"/>
      <c r="O60" s="57"/>
      <c r="P60" s="57"/>
      <c r="V60" s="180"/>
      <c r="W60" s="57"/>
      <c r="X60" s="57"/>
      <c r="Y60" s="57"/>
      <c r="Z60" s="57"/>
      <c r="AA60" s="57"/>
    </row>
    <row r="61" spans="1:27" ht="54.95" customHeight="1" x14ac:dyDescent="0.2">
      <c r="H61" s="179"/>
      <c r="I61" s="179"/>
      <c r="S61" s="48">
        <f>+Q59+R59+S59+T59+U59</f>
        <v>187</v>
      </c>
      <c r="Y61" s="57">
        <f>+Z59+X59</f>
        <v>925</v>
      </c>
    </row>
  </sheetData>
  <autoFilter ref="A2:Z59" xr:uid="{FD4836CC-DF72-4150-90A6-2CDE79BBE476}"/>
  <mergeCells count="1">
    <mergeCell ref="C1:L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4687D-79DC-47C4-B30D-552AF6A9BD4B}">
  <dimension ref="A1:BA49"/>
  <sheetViews>
    <sheetView tabSelected="1" zoomScale="68" zoomScaleNormal="68" workbookViewId="0">
      <pane xSplit="3" ySplit="3" topLeftCell="D32" activePane="bottomRight" state="frozen"/>
      <selection pane="topRight" activeCell="D1" sqref="D1"/>
      <selection pane="bottomLeft" activeCell="A4" sqref="A4"/>
      <selection pane="bottomRight" sqref="A1:L2"/>
    </sheetView>
  </sheetViews>
  <sheetFormatPr baseColWidth="10" defaultRowHeight="12.75" x14ac:dyDescent="0.2"/>
  <cols>
    <col min="1" max="1" width="5.85546875" style="11" customWidth="1"/>
    <col min="2" max="2" width="47.7109375" style="11" customWidth="1"/>
    <col min="3" max="3" width="11.42578125" style="33"/>
    <col min="4" max="8" width="11.42578125" style="11"/>
    <col min="9" max="9" width="12.28515625" style="11" customWidth="1"/>
    <col min="10" max="10" width="13.28515625" style="11" customWidth="1"/>
    <col min="11" max="15" width="11.42578125" style="11"/>
    <col min="16" max="16" width="13.140625" style="11" customWidth="1"/>
    <col min="17" max="17" width="12.85546875" style="11" customWidth="1"/>
    <col min="18" max="20" width="13.85546875" style="11" customWidth="1"/>
    <col min="21" max="22" width="11.42578125" style="11"/>
    <col min="23" max="23" width="13" style="11" customWidth="1"/>
    <col min="24" max="16384" width="11.42578125" style="11"/>
  </cols>
  <sheetData>
    <row r="1" spans="1:53" x14ac:dyDescent="0.2">
      <c r="A1" s="213" t="s">
        <v>226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53" x14ac:dyDescent="0.2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53" ht="78.75" x14ac:dyDescent="0.2">
      <c r="A3" s="1" t="s">
        <v>0</v>
      </c>
      <c r="B3" s="2" t="s">
        <v>1</v>
      </c>
      <c r="C3" s="85" t="s">
        <v>2</v>
      </c>
      <c r="D3" s="4" t="s">
        <v>3</v>
      </c>
      <c r="E3" s="4" t="s">
        <v>4</v>
      </c>
      <c r="F3" s="4" t="s">
        <v>5</v>
      </c>
      <c r="G3" s="6" t="s">
        <v>6</v>
      </c>
      <c r="H3" s="192" t="s">
        <v>7</v>
      </c>
      <c r="I3" s="192" t="s">
        <v>8</v>
      </c>
      <c r="J3" s="192" t="s">
        <v>137</v>
      </c>
      <c r="K3" s="191" t="s">
        <v>10</v>
      </c>
      <c r="L3" s="212" t="s">
        <v>12</v>
      </c>
      <c r="M3" s="177" t="s">
        <v>205</v>
      </c>
      <c r="N3" s="177" t="s">
        <v>204</v>
      </c>
      <c r="O3" s="210" t="s">
        <v>14</v>
      </c>
      <c r="P3" s="209" t="s">
        <v>217</v>
      </c>
      <c r="Q3" s="211" t="s">
        <v>198</v>
      </c>
      <c r="R3" s="211" t="s">
        <v>201</v>
      </c>
      <c r="S3" s="211" t="s">
        <v>199</v>
      </c>
      <c r="T3" s="211" t="s">
        <v>200</v>
      </c>
      <c r="U3" s="210" t="s">
        <v>218</v>
      </c>
      <c r="V3" s="210" t="s">
        <v>23</v>
      </c>
      <c r="W3" s="209" t="s">
        <v>216</v>
      </c>
      <c r="X3" s="10" t="s">
        <v>225</v>
      </c>
    </row>
    <row r="4" spans="1:53" s="208" customFormat="1" ht="49.5" x14ac:dyDescent="0.2">
      <c r="A4" s="27">
        <v>1</v>
      </c>
      <c r="B4" s="27" t="s">
        <v>196</v>
      </c>
      <c r="C4" s="27" t="s">
        <v>31</v>
      </c>
      <c r="D4" s="27">
        <v>2</v>
      </c>
      <c r="E4" s="54" t="s">
        <v>28</v>
      </c>
      <c r="F4" s="54" t="s">
        <v>29</v>
      </c>
      <c r="G4" s="27">
        <f>+K4+L4+M4+N4+Q4+R4+S4+T4+J4</f>
        <v>3</v>
      </c>
      <c r="H4" s="27"/>
      <c r="I4" s="27"/>
      <c r="J4" s="27">
        <v>2</v>
      </c>
      <c r="K4" s="27"/>
      <c r="L4" s="27"/>
      <c r="M4" s="27"/>
      <c r="N4" s="27"/>
      <c r="O4" s="27"/>
      <c r="P4" s="27"/>
      <c r="Q4" s="27"/>
      <c r="R4" s="27"/>
      <c r="S4" s="27"/>
      <c r="T4" s="27">
        <v>1</v>
      </c>
      <c r="U4" s="27"/>
      <c r="V4" s="27"/>
      <c r="W4" s="27">
        <v>2</v>
      </c>
      <c r="X4" s="27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 ht="49.5" x14ac:dyDescent="0.2">
      <c r="A5" s="27">
        <v>2</v>
      </c>
      <c r="B5" s="27" t="s">
        <v>30</v>
      </c>
      <c r="C5" s="27" t="s">
        <v>31</v>
      </c>
      <c r="D5" s="27">
        <v>3</v>
      </c>
      <c r="E5" s="54" t="s">
        <v>28</v>
      </c>
      <c r="F5" s="54" t="s">
        <v>29</v>
      </c>
      <c r="G5" s="27">
        <f>+K5+L5+M5+N5+Q5+R5+S5+T5+J5</f>
        <v>7</v>
      </c>
      <c r="H5" s="27"/>
      <c r="I5" s="27"/>
      <c r="J5" s="27">
        <v>3</v>
      </c>
      <c r="K5" s="27">
        <v>1</v>
      </c>
      <c r="L5" s="27"/>
      <c r="M5" s="27"/>
      <c r="N5" s="27"/>
      <c r="O5" s="27"/>
      <c r="P5" s="27"/>
      <c r="Q5" s="27"/>
      <c r="R5" s="27"/>
      <c r="S5" s="27"/>
      <c r="T5" s="27">
        <v>3</v>
      </c>
      <c r="U5" s="27"/>
      <c r="V5" s="27">
        <v>300</v>
      </c>
      <c r="W5" s="27">
        <v>0.4</v>
      </c>
      <c r="X5" s="27"/>
    </row>
    <row r="6" spans="1:53" ht="49.5" x14ac:dyDescent="0.2">
      <c r="A6" s="27">
        <v>3</v>
      </c>
      <c r="B6" s="27" t="s">
        <v>32</v>
      </c>
      <c r="C6" s="27" t="s">
        <v>31</v>
      </c>
      <c r="D6" s="27">
        <v>2</v>
      </c>
      <c r="E6" s="54" t="s">
        <v>28</v>
      </c>
      <c r="F6" s="54" t="s">
        <v>29</v>
      </c>
      <c r="G6" s="27">
        <f>+K6+L6+M6+N6+Q6+R6+S6+T6+J6</f>
        <v>3</v>
      </c>
      <c r="H6" s="27"/>
      <c r="I6" s="27"/>
      <c r="J6" s="27">
        <v>1</v>
      </c>
      <c r="K6" s="27"/>
      <c r="L6" s="27"/>
      <c r="M6" s="27"/>
      <c r="N6" s="27"/>
      <c r="O6" s="27"/>
      <c r="P6" s="27"/>
      <c r="Q6" s="27"/>
      <c r="R6" s="27"/>
      <c r="S6" s="27"/>
      <c r="T6" s="27">
        <v>2</v>
      </c>
      <c r="U6" s="27"/>
      <c r="V6" s="27"/>
      <c r="W6" s="27">
        <v>0.4</v>
      </c>
      <c r="X6" s="27"/>
    </row>
    <row r="7" spans="1:53" s="208" customFormat="1" ht="49.5" x14ac:dyDescent="0.2">
      <c r="A7" s="27">
        <v>4</v>
      </c>
      <c r="B7" s="27" t="s">
        <v>34</v>
      </c>
      <c r="C7" s="27" t="s">
        <v>27</v>
      </c>
      <c r="D7" s="27">
        <v>3</v>
      </c>
      <c r="E7" s="54" t="s">
        <v>28</v>
      </c>
      <c r="F7" s="54" t="s">
        <v>29</v>
      </c>
      <c r="G7" s="27">
        <f>+K7+L7+M7+N7+Q7+R7+S7+T7+J7</f>
        <v>1</v>
      </c>
      <c r="H7" s="27"/>
      <c r="I7" s="27"/>
      <c r="J7" s="27">
        <v>1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>
        <v>4</v>
      </c>
      <c r="X7" s="27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</row>
    <row r="8" spans="1:53" s="208" customFormat="1" ht="49.5" x14ac:dyDescent="0.2">
      <c r="A8" s="27">
        <v>5</v>
      </c>
      <c r="B8" s="27" t="s">
        <v>35</v>
      </c>
      <c r="C8" s="27" t="s">
        <v>27</v>
      </c>
      <c r="D8" s="27">
        <v>13</v>
      </c>
      <c r="E8" s="54" t="s">
        <v>28</v>
      </c>
      <c r="F8" s="54" t="s">
        <v>29</v>
      </c>
      <c r="G8" s="27">
        <f>+K8+L8+M8+N8+Q8+R8+S8+T8+J8</f>
        <v>12</v>
      </c>
      <c r="H8" s="27"/>
      <c r="I8" s="27"/>
      <c r="J8" s="27">
        <v>12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>
        <v>14</v>
      </c>
      <c r="X8" s="27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</row>
    <row r="9" spans="1:53" ht="49.5" x14ac:dyDescent="0.2">
      <c r="A9" s="27">
        <v>6</v>
      </c>
      <c r="B9" s="27" t="s">
        <v>37</v>
      </c>
      <c r="C9" s="27" t="s">
        <v>31</v>
      </c>
      <c r="D9" s="27">
        <v>3</v>
      </c>
      <c r="E9" s="54" t="s">
        <v>28</v>
      </c>
      <c r="F9" s="54" t="s">
        <v>29</v>
      </c>
      <c r="G9" s="27">
        <f>+K9+L9+M9+N9+Q9+R9+S9+T9+J9</f>
        <v>8</v>
      </c>
      <c r="H9" s="27"/>
      <c r="I9" s="27"/>
      <c r="J9" s="27">
        <v>3</v>
      </c>
      <c r="K9" s="27"/>
      <c r="L9" s="27"/>
      <c r="M9" s="27"/>
      <c r="N9" s="27"/>
      <c r="O9" s="27"/>
      <c r="P9" s="27"/>
      <c r="Q9" s="27"/>
      <c r="R9" s="27"/>
      <c r="S9" s="27"/>
      <c r="T9" s="27">
        <v>5</v>
      </c>
      <c r="U9" s="27"/>
      <c r="V9" s="27"/>
      <c r="W9" s="27">
        <v>0.4</v>
      </c>
      <c r="X9" s="27"/>
    </row>
    <row r="10" spans="1:53" ht="49.5" x14ac:dyDescent="0.2">
      <c r="A10" s="27">
        <v>7</v>
      </c>
      <c r="B10" s="27" t="s">
        <v>110</v>
      </c>
      <c r="C10" s="27" t="s">
        <v>31</v>
      </c>
      <c r="D10" s="27">
        <v>3</v>
      </c>
      <c r="E10" s="54" t="s">
        <v>28</v>
      </c>
      <c r="F10" s="54" t="s">
        <v>29</v>
      </c>
      <c r="G10" s="27">
        <f>+K10+L10+M10+N10+Q10+R10+S10+T10+J10</f>
        <v>11</v>
      </c>
      <c r="H10" s="27">
        <v>1</v>
      </c>
      <c r="I10" s="27"/>
      <c r="J10" s="27">
        <v>2</v>
      </c>
      <c r="K10" s="27">
        <v>2</v>
      </c>
      <c r="L10" s="27"/>
      <c r="M10" s="27"/>
      <c r="N10" s="27"/>
      <c r="O10" s="27"/>
      <c r="P10" s="27">
        <v>377</v>
      </c>
      <c r="Q10" s="27"/>
      <c r="R10" s="27">
        <v>1</v>
      </c>
      <c r="S10" s="27"/>
      <c r="T10" s="27">
        <v>6</v>
      </c>
      <c r="U10" s="27"/>
      <c r="V10" s="27">
        <v>1200</v>
      </c>
      <c r="W10" s="27">
        <v>0.4</v>
      </c>
      <c r="X10" s="27"/>
    </row>
    <row r="11" spans="1:53" s="208" customFormat="1" ht="49.5" x14ac:dyDescent="0.2">
      <c r="A11" s="27">
        <v>8</v>
      </c>
      <c r="B11" s="27" t="s">
        <v>38</v>
      </c>
      <c r="C11" s="27" t="s">
        <v>27</v>
      </c>
      <c r="D11" s="27">
        <v>3</v>
      </c>
      <c r="E11" s="54" t="s">
        <v>28</v>
      </c>
      <c r="F11" s="54" t="s">
        <v>29</v>
      </c>
      <c r="G11" s="27">
        <f>+K11+L11+M11+N11+Q11+R11+S11+T11+J11</f>
        <v>2</v>
      </c>
      <c r="H11" s="27"/>
      <c r="I11" s="27"/>
      <c r="J11" s="27">
        <v>2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>
        <v>2</v>
      </c>
      <c r="X11" s="27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53" s="208" customFormat="1" ht="49.5" x14ac:dyDescent="0.2">
      <c r="A12" s="27">
        <v>9</v>
      </c>
      <c r="B12" s="27" t="s">
        <v>40</v>
      </c>
      <c r="C12" s="27" t="s">
        <v>27</v>
      </c>
      <c r="D12" s="27">
        <v>3</v>
      </c>
      <c r="E12" s="54" t="s">
        <v>28</v>
      </c>
      <c r="F12" s="54" t="s">
        <v>29</v>
      </c>
      <c r="G12" s="27">
        <f>+K12+L12+M12+N12+Q12+R12+S12+T12+J12</f>
        <v>6</v>
      </c>
      <c r="H12" s="27"/>
      <c r="I12" s="27"/>
      <c r="J12" s="27">
        <v>3</v>
      </c>
      <c r="K12" s="27"/>
      <c r="L12" s="27"/>
      <c r="M12" s="27"/>
      <c r="N12" s="27"/>
      <c r="O12" s="27"/>
      <c r="P12" s="27"/>
      <c r="Q12" s="27"/>
      <c r="R12" s="27"/>
      <c r="S12" s="27"/>
      <c r="T12" s="27">
        <v>3</v>
      </c>
      <c r="U12" s="27"/>
      <c r="V12" s="27"/>
      <c r="W12" s="27">
        <v>4</v>
      </c>
      <c r="X12" s="27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</row>
    <row r="13" spans="1:53" s="208" customFormat="1" ht="49.5" x14ac:dyDescent="0.2">
      <c r="A13" s="27">
        <v>10</v>
      </c>
      <c r="B13" s="27" t="s">
        <v>41</v>
      </c>
      <c r="C13" s="27" t="s">
        <v>31</v>
      </c>
      <c r="D13" s="27">
        <v>3</v>
      </c>
      <c r="E13" s="54" t="s">
        <v>28</v>
      </c>
      <c r="F13" s="54" t="s">
        <v>29</v>
      </c>
      <c r="G13" s="27">
        <f>+K13+L13+M13+N13+Q13+R13+S13+T13+J13</f>
        <v>6</v>
      </c>
      <c r="H13" s="27"/>
      <c r="I13" s="27"/>
      <c r="J13" s="27">
        <v>2</v>
      </c>
      <c r="K13" s="27">
        <v>1</v>
      </c>
      <c r="L13" s="27"/>
      <c r="M13" s="27"/>
      <c r="N13" s="27"/>
      <c r="O13" s="27"/>
      <c r="P13" s="27"/>
      <c r="Q13" s="27"/>
      <c r="R13" s="27"/>
      <c r="S13" s="27"/>
      <c r="T13" s="27">
        <v>3</v>
      </c>
      <c r="U13" s="27"/>
      <c r="V13" s="27">
        <v>120</v>
      </c>
      <c r="W13" s="27">
        <v>4</v>
      </c>
      <c r="X13" s="27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</row>
    <row r="14" spans="1:53" ht="49.5" x14ac:dyDescent="0.2">
      <c r="A14" s="27">
        <v>11</v>
      </c>
      <c r="B14" s="27" t="s">
        <v>45</v>
      </c>
      <c r="C14" s="27" t="s">
        <v>31</v>
      </c>
      <c r="D14" s="27">
        <v>3</v>
      </c>
      <c r="E14" s="54" t="s">
        <v>28</v>
      </c>
      <c r="F14" s="54" t="s">
        <v>29</v>
      </c>
      <c r="G14" s="27">
        <f>+K14+L14+M14+N14+Q14+R14+S14+T14+J14</f>
        <v>12</v>
      </c>
      <c r="H14" s="27">
        <v>4</v>
      </c>
      <c r="I14" s="27"/>
      <c r="J14" s="27">
        <v>6</v>
      </c>
      <c r="K14" s="27"/>
      <c r="L14" s="27"/>
      <c r="M14" s="27"/>
      <c r="N14" s="27"/>
      <c r="O14" s="27"/>
      <c r="P14" s="27"/>
      <c r="Q14" s="27"/>
      <c r="R14" s="27"/>
      <c r="S14" s="27"/>
      <c r="T14" s="27">
        <v>6</v>
      </c>
      <c r="U14" s="27"/>
      <c r="V14" s="27"/>
      <c r="W14" s="27">
        <v>0.4</v>
      </c>
      <c r="X14" s="27"/>
    </row>
    <row r="15" spans="1:53" ht="49.5" x14ac:dyDescent="0.2">
      <c r="A15" s="27">
        <v>12</v>
      </c>
      <c r="B15" s="27" t="s">
        <v>46</v>
      </c>
      <c r="C15" s="27" t="s">
        <v>31</v>
      </c>
      <c r="D15" s="27">
        <v>3</v>
      </c>
      <c r="E15" s="54" t="s">
        <v>28</v>
      </c>
      <c r="F15" s="54" t="s">
        <v>29</v>
      </c>
      <c r="G15" s="27">
        <f>+K15+L15+M15+N15+Q15+R15+S15+T15+J15</f>
        <v>11</v>
      </c>
      <c r="H15" s="27"/>
      <c r="I15" s="27"/>
      <c r="J15" s="27">
        <v>5</v>
      </c>
      <c r="K15" s="27">
        <v>2</v>
      </c>
      <c r="L15" s="27"/>
      <c r="M15" s="27"/>
      <c r="N15" s="27"/>
      <c r="O15" s="27"/>
      <c r="P15" s="27"/>
      <c r="Q15" s="27"/>
      <c r="R15" s="27"/>
      <c r="S15" s="27"/>
      <c r="T15" s="27">
        <v>4</v>
      </c>
      <c r="U15" s="27"/>
      <c r="V15" s="27">
        <v>800</v>
      </c>
      <c r="W15" s="27">
        <v>0.4</v>
      </c>
      <c r="X15" s="27"/>
    </row>
    <row r="16" spans="1:53" ht="49.5" x14ac:dyDescent="0.2">
      <c r="A16" s="27">
        <v>13</v>
      </c>
      <c r="B16" s="27" t="s">
        <v>195</v>
      </c>
      <c r="C16" s="27" t="s">
        <v>31</v>
      </c>
      <c r="D16" s="27">
        <v>3</v>
      </c>
      <c r="E16" s="54" t="s">
        <v>28</v>
      </c>
      <c r="F16" s="54" t="s">
        <v>29</v>
      </c>
      <c r="G16" s="27">
        <f>+K16+L16+M16+N16+Q16+R16+S16+T16+J16</f>
        <v>5</v>
      </c>
      <c r="H16" s="27"/>
      <c r="I16" s="27"/>
      <c r="J16" s="27">
        <v>2</v>
      </c>
      <c r="K16" s="27"/>
      <c r="L16" s="27"/>
      <c r="M16" s="27"/>
      <c r="N16" s="27"/>
      <c r="O16" s="27"/>
      <c r="P16" s="27"/>
      <c r="Q16" s="27"/>
      <c r="R16" s="27">
        <v>1</v>
      </c>
      <c r="S16" s="27"/>
      <c r="T16" s="27">
        <v>2</v>
      </c>
      <c r="U16" s="27"/>
      <c r="V16" s="27"/>
      <c r="W16" s="27">
        <v>0.4</v>
      </c>
      <c r="X16" s="27"/>
    </row>
    <row r="17" spans="1:53" ht="49.5" x14ac:dyDescent="0.2">
      <c r="A17" s="27">
        <v>14</v>
      </c>
      <c r="B17" s="27" t="s">
        <v>47</v>
      </c>
      <c r="C17" s="27" t="s">
        <v>31</v>
      </c>
      <c r="D17" s="27">
        <v>3</v>
      </c>
      <c r="E17" s="54" t="s">
        <v>28</v>
      </c>
      <c r="F17" s="54" t="s">
        <v>29</v>
      </c>
      <c r="G17" s="27">
        <f>+K17+L17+M17+N17+Q17+R17+S17+T17+J17</f>
        <v>8</v>
      </c>
      <c r="H17" s="27">
        <v>1</v>
      </c>
      <c r="I17" s="27"/>
      <c r="J17" s="27">
        <v>2</v>
      </c>
      <c r="K17" s="27">
        <v>1</v>
      </c>
      <c r="L17" s="27"/>
      <c r="M17" s="27"/>
      <c r="N17" s="27"/>
      <c r="O17" s="27"/>
      <c r="P17" s="27"/>
      <c r="Q17" s="27"/>
      <c r="R17" s="27"/>
      <c r="S17" s="27"/>
      <c r="T17" s="27">
        <v>5</v>
      </c>
      <c r="U17" s="27"/>
      <c r="V17" s="27">
        <v>200</v>
      </c>
      <c r="W17" s="27">
        <v>0.4</v>
      </c>
      <c r="X17" s="27"/>
    </row>
    <row r="18" spans="1:53" ht="49.5" x14ac:dyDescent="0.2">
      <c r="A18" s="27">
        <v>15</v>
      </c>
      <c r="B18" s="27" t="s">
        <v>51</v>
      </c>
      <c r="C18" s="27" t="s">
        <v>31</v>
      </c>
      <c r="D18" s="27">
        <v>3</v>
      </c>
      <c r="E18" s="54" t="s">
        <v>28</v>
      </c>
      <c r="F18" s="54" t="s">
        <v>29</v>
      </c>
      <c r="G18" s="27">
        <f>+K18+L18+M18+N18+Q18+R18+S18+T18+J18</f>
        <v>9</v>
      </c>
      <c r="H18" s="27"/>
      <c r="I18" s="27"/>
      <c r="J18" s="27">
        <v>2</v>
      </c>
      <c r="K18" s="27"/>
      <c r="L18" s="27"/>
      <c r="M18" s="27"/>
      <c r="N18" s="27"/>
      <c r="O18" s="27"/>
      <c r="P18" s="27"/>
      <c r="Q18" s="27"/>
      <c r="R18" s="27">
        <v>1</v>
      </c>
      <c r="S18" s="27"/>
      <c r="T18" s="27">
        <v>6</v>
      </c>
      <c r="U18" s="27"/>
      <c r="V18" s="27"/>
      <c r="W18" s="27">
        <v>0.4</v>
      </c>
      <c r="X18" s="27"/>
    </row>
    <row r="19" spans="1:53" ht="24" customHeight="1" x14ac:dyDescent="0.2">
      <c r="A19" s="27">
        <v>16</v>
      </c>
      <c r="B19" s="27" t="s">
        <v>52</v>
      </c>
      <c r="C19" s="27" t="s">
        <v>31</v>
      </c>
      <c r="D19" s="27">
        <v>1</v>
      </c>
      <c r="E19" s="54" t="s">
        <v>28</v>
      </c>
      <c r="F19" s="54" t="s">
        <v>29</v>
      </c>
      <c r="G19" s="27">
        <f>+K19+L19+M19+N19+Q19+R19+S19+T19+J19</f>
        <v>3</v>
      </c>
      <c r="H19" s="27"/>
      <c r="I19" s="27"/>
      <c r="J19" s="27"/>
      <c r="K19" s="27">
        <v>1</v>
      </c>
      <c r="L19" s="27"/>
      <c r="M19" s="27"/>
      <c r="N19" s="27"/>
      <c r="O19" s="27"/>
      <c r="P19" s="27"/>
      <c r="Q19" s="27"/>
      <c r="R19" s="27"/>
      <c r="S19" s="27"/>
      <c r="T19" s="27">
        <v>2</v>
      </c>
      <c r="U19" s="27"/>
      <c r="V19" s="27">
        <v>500</v>
      </c>
      <c r="W19" s="27"/>
      <c r="X19" s="27"/>
    </row>
    <row r="20" spans="1:53" ht="49.5" x14ac:dyDescent="0.2">
      <c r="A20" s="27">
        <v>17</v>
      </c>
      <c r="B20" s="27" t="s">
        <v>102</v>
      </c>
      <c r="C20" s="27" t="s">
        <v>31</v>
      </c>
      <c r="D20" s="27">
        <v>3</v>
      </c>
      <c r="E20" s="54" t="s">
        <v>28</v>
      </c>
      <c r="F20" s="54" t="s">
        <v>29</v>
      </c>
      <c r="G20" s="27">
        <f>+K20+L20+M20+N20+Q20+R20+S20+T20+J20</f>
        <v>8</v>
      </c>
      <c r="H20" s="27">
        <v>1</v>
      </c>
      <c r="I20" s="27"/>
      <c r="J20" s="27">
        <v>2</v>
      </c>
      <c r="K20" s="27">
        <v>2</v>
      </c>
      <c r="L20" s="27"/>
      <c r="M20" s="27"/>
      <c r="N20" s="27"/>
      <c r="O20" s="27"/>
      <c r="P20" s="27"/>
      <c r="Q20" s="27"/>
      <c r="R20" s="27"/>
      <c r="S20" s="27"/>
      <c r="T20" s="27">
        <v>4</v>
      </c>
      <c r="U20" s="27"/>
      <c r="V20" s="27">
        <v>550</v>
      </c>
      <c r="W20" s="27">
        <v>0.4</v>
      </c>
      <c r="X20" s="27"/>
    </row>
    <row r="21" spans="1:53" ht="49.5" x14ac:dyDescent="0.2">
      <c r="A21" s="27">
        <v>18</v>
      </c>
      <c r="B21" s="27" t="s">
        <v>54</v>
      </c>
      <c r="C21" s="27" t="s">
        <v>31</v>
      </c>
      <c r="D21" s="27">
        <v>3</v>
      </c>
      <c r="E21" s="54" t="s">
        <v>28</v>
      </c>
      <c r="F21" s="54" t="s">
        <v>29</v>
      </c>
      <c r="G21" s="27">
        <f>+K21+L21+M21+N21+Q21+R21+S21+T21+J21</f>
        <v>9</v>
      </c>
      <c r="H21" s="27"/>
      <c r="I21" s="27"/>
      <c r="J21" s="27">
        <v>3</v>
      </c>
      <c r="K21" s="27">
        <v>2</v>
      </c>
      <c r="L21" s="27"/>
      <c r="M21" s="27"/>
      <c r="N21" s="27"/>
      <c r="O21" s="27"/>
      <c r="P21" s="27"/>
      <c r="Q21" s="27"/>
      <c r="R21" s="27"/>
      <c r="S21" s="27"/>
      <c r="T21" s="27">
        <v>4</v>
      </c>
      <c r="U21" s="27"/>
      <c r="V21" s="27">
        <v>700</v>
      </c>
      <c r="W21" s="27">
        <v>0.4</v>
      </c>
      <c r="X21" s="27"/>
    </row>
    <row r="22" spans="1:53" ht="49.5" x14ac:dyDescent="0.2">
      <c r="A22" s="27">
        <v>19</v>
      </c>
      <c r="B22" s="27" t="s">
        <v>55</v>
      </c>
      <c r="C22" s="27" t="s">
        <v>31</v>
      </c>
      <c r="D22" s="27">
        <v>3</v>
      </c>
      <c r="E22" s="54" t="s">
        <v>28</v>
      </c>
      <c r="F22" s="54" t="s">
        <v>29</v>
      </c>
      <c r="G22" s="27">
        <f>+K22+L22+M22+N22+Q22+R22+S22+T22+J22</f>
        <v>7</v>
      </c>
      <c r="H22" s="27"/>
      <c r="I22" s="27"/>
      <c r="J22" s="27">
        <v>2</v>
      </c>
      <c r="K22" s="27">
        <v>1</v>
      </c>
      <c r="L22" s="27"/>
      <c r="M22" s="27"/>
      <c r="N22" s="27"/>
      <c r="O22" s="27"/>
      <c r="P22" s="27"/>
      <c r="Q22" s="27"/>
      <c r="R22" s="27"/>
      <c r="S22" s="27"/>
      <c r="T22" s="27">
        <v>4</v>
      </c>
      <c r="U22" s="27"/>
      <c r="V22" s="27">
        <v>150</v>
      </c>
      <c r="W22" s="27">
        <v>0.4</v>
      </c>
      <c r="X22" s="27"/>
    </row>
    <row r="23" spans="1:53" ht="49.5" x14ac:dyDescent="0.2">
      <c r="A23" s="27">
        <v>20</v>
      </c>
      <c r="B23" s="27" t="s">
        <v>56</v>
      </c>
      <c r="C23" s="27" t="s">
        <v>31</v>
      </c>
      <c r="D23" s="27">
        <v>3</v>
      </c>
      <c r="E23" s="54" t="s">
        <v>28</v>
      </c>
      <c r="F23" s="54" t="s">
        <v>29</v>
      </c>
      <c r="G23" s="27">
        <f>+K23+L23+M23+N23+Q23+R23+S23+T23+J23</f>
        <v>16</v>
      </c>
      <c r="H23" s="27">
        <v>2</v>
      </c>
      <c r="I23" s="27"/>
      <c r="J23" s="27">
        <v>6</v>
      </c>
      <c r="K23" s="27">
        <v>2</v>
      </c>
      <c r="L23" s="27">
        <v>1</v>
      </c>
      <c r="M23" s="27"/>
      <c r="N23" s="27"/>
      <c r="O23" s="27"/>
      <c r="P23" s="27">
        <v>100</v>
      </c>
      <c r="Q23" s="27"/>
      <c r="R23" s="27">
        <v>1</v>
      </c>
      <c r="S23" s="27"/>
      <c r="T23" s="27">
        <v>6</v>
      </c>
      <c r="U23" s="27"/>
      <c r="V23" s="27">
        <v>1550</v>
      </c>
      <c r="W23" s="27">
        <v>0.4</v>
      </c>
      <c r="X23" s="27"/>
    </row>
    <row r="24" spans="1:53" ht="49.5" x14ac:dyDescent="0.2">
      <c r="A24" s="27">
        <v>21</v>
      </c>
      <c r="B24" s="27" t="s">
        <v>57</v>
      </c>
      <c r="C24" s="27" t="s">
        <v>31</v>
      </c>
      <c r="D24" s="27">
        <v>3</v>
      </c>
      <c r="E24" s="54" t="s">
        <v>28</v>
      </c>
      <c r="F24" s="54" t="s">
        <v>29</v>
      </c>
      <c r="G24" s="27">
        <f>+K24+L24+M24+N24+Q24+R24+S24+T24+J24</f>
        <v>14</v>
      </c>
      <c r="H24" s="27">
        <v>2</v>
      </c>
      <c r="I24" s="27"/>
      <c r="J24" s="27">
        <v>6</v>
      </c>
      <c r="K24" s="27">
        <v>1</v>
      </c>
      <c r="L24" s="27"/>
      <c r="M24" s="27"/>
      <c r="N24" s="27"/>
      <c r="O24" s="27"/>
      <c r="P24" s="27"/>
      <c r="Q24" s="27"/>
      <c r="R24" s="27">
        <v>1</v>
      </c>
      <c r="S24" s="27"/>
      <c r="T24" s="27">
        <v>6</v>
      </c>
      <c r="U24" s="27"/>
      <c r="V24" s="27">
        <v>350</v>
      </c>
      <c r="W24" s="27">
        <v>0.4</v>
      </c>
      <c r="X24" s="27"/>
    </row>
    <row r="25" spans="1:53" ht="49.5" x14ac:dyDescent="0.2">
      <c r="A25" s="27">
        <v>22</v>
      </c>
      <c r="B25" s="27" t="s">
        <v>62</v>
      </c>
      <c r="C25" s="27" t="s">
        <v>27</v>
      </c>
      <c r="D25" s="27">
        <v>3</v>
      </c>
      <c r="E25" s="54" t="s">
        <v>28</v>
      </c>
      <c r="F25" s="54" t="s">
        <v>29</v>
      </c>
      <c r="G25" s="27">
        <f>+K25+L25+M25+N25+Q25+R25+S25+T25+J25</f>
        <v>1</v>
      </c>
      <c r="H25" s="27"/>
      <c r="I25" s="27"/>
      <c r="J25" s="27">
        <v>1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>
        <v>0.4</v>
      </c>
      <c r="X25" s="27"/>
    </row>
    <row r="26" spans="1:53" s="208" customFormat="1" ht="49.5" x14ac:dyDescent="0.2">
      <c r="A26" s="27">
        <v>23</v>
      </c>
      <c r="B26" s="27" t="s">
        <v>211</v>
      </c>
      <c r="C26" s="27" t="s">
        <v>27</v>
      </c>
      <c r="D26" s="27">
        <v>3</v>
      </c>
      <c r="E26" s="54" t="s">
        <v>28</v>
      </c>
      <c r="F26" s="54" t="s">
        <v>29</v>
      </c>
      <c r="G26" s="27">
        <f>+K26+L26+M26+N26+Q26+R26+S26+T26+J26</f>
        <v>62</v>
      </c>
      <c r="H26" s="27">
        <v>17</v>
      </c>
      <c r="I26" s="27">
        <v>17</v>
      </c>
      <c r="J26" s="27">
        <v>20</v>
      </c>
      <c r="K26" s="27">
        <v>7</v>
      </c>
      <c r="L26" s="27">
        <v>2</v>
      </c>
      <c r="M26" s="27"/>
      <c r="N26" s="27"/>
      <c r="O26" s="27"/>
      <c r="P26" s="27">
        <v>72</v>
      </c>
      <c r="Q26" s="27">
        <v>1</v>
      </c>
      <c r="R26" s="27">
        <v>3</v>
      </c>
      <c r="S26" s="27">
        <v>15</v>
      </c>
      <c r="T26" s="27">
        <v>14</v>
      </c>
      <c r="U26" s="27"/>
      <c r="V26" s="27">
        <v>955</v>
      </c>
      <c r="W26" s="27">
        <v>19</v>
      </c>
      <c r="X26" s="27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</row>
    <row r="27" spans="1:53" s="208" customFormat="1" ht="49.5" x14ac:dyDescent="0.2">
      <c r="A27" s="27">
        <v>24</v>
      </c>
      <c r="B27" s="27" t="s">
        <v>65</v>
      </c>
      <c r="C27" s="27" t="s">
        <v>31</v>
      </c>
      <c r="D27" s="27">
        <v>13</v>
      </c>
      <c r="E27" s="54" t="s">
        <v>28</v>
      </c>
      <c r="F27" s="54" t="s">
        <v>29</v>
      </c>
      <c r="G27" s="27">
        <f>+K27+L27+M27+N27+Q27+R27+S27+T27+J27</f>
        <v>56</v>
      </c>
      <c r="H27" s="27"/>
      <c r="I27" s="27"/>
      <c r="J27" s="27">
        <v>8</v>
      </c>
      <c r="K27" s="27">
        <v>5</v>
      </c>
      <c r="L27" s="27">
        <v>8</v>
      </c>
      <c r="M27" s="27">
        <v>3</v>
      </c>
      <c r="N27" s="27">
        <v>1</v>
      </c>
      <c r="O27" s="27">
        <v>277</v>
      </c>
      <c r="P27" s="27">
        <v>478</v>
      </c>
      <c r="Q27" s="27">
        <v>13</v>
      </c>
      <c r="R27" s="27">
        <v>6</v>
      </c>
      <c r="S27" s="27">
        <v>3</v>
      </c>
      <c r="T27" s="27">
        <v>9</v>
      </c>
      <c r="U27" s="27">
        <v>90</v>
      </c>
      <c r="V27" s="27">
        <v>1950</v>
      </c>
      <c r="W27" s="27">
        <v>2</v>
      </c>
      <c r="X27" s="27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</row>
    <row r="28" spans="1:53" ht="49.5" x14ac:dyDescent="0.2">
      <c r="A28" s="27">
        <v>25</v>
      </c>
      <c r="B28" s="27" t="s">
        <v>190</v>
      </c>
      <c r="C28" s="27" t="s">
        <v>31</v>
      </c>
      <c r="D28" s="27">
        <v>3</v>
      </c>
      <c r="E28" s="54" t="s">
        <v>28</v>
      </c>
      <c r="F28" s="54" t="s">
        <v>29</v>
      </c>
      <c r="G28" s="27">
        <f>+K28+L28+M28+N28+Q28+R28+S28+T28+J28</f>
        <v>8</v>
      </c>
      <c r="H28" s="27">
        <v>3</v>
      </c>
      <c r="I28" s="27"/>
      <c r="J28" s="27">
        <v>4</v>
      </c>
      <c r="K28" s="27"/>
      <c r="L28" s="27"/>
      <c r="M28" s="27"/>
      <c r="N28" s="27"/>
      <c r="O28" s="27"/>
      <c r="P28" s="27"/>
      <c r="Q28" s="27"/>
      <c r="R28" s="27"/>
      <c r="S28" s="27"/>
      <c r="T28" s="27">
        <v>4</v>
      </c>
      <c r="U28" s="27"/>
      <c r="V28" s="27"/>
      <c r="W28" s="27">
        <v>0.4</v>
      </c>
      <c r="X28" s="27"/>
    </row>
    <row r="29" spans="1:53" ht="49.5" x14ac:dyDescent="0.2">
      <c r="A29" s="27">
        <v>26</v>
      </c>
      <c r="B29" s="27" t="s">
        <v>144</v>
      </c>
      <c r="C29" s="27" t="s">
        <v>31</v>
      </c>
      <c r="D29" s="27">
        <v>3</v>
      </c>
      <c r="E29" s="54" t="s">
        <v>28</v>
      </c>
      <c r="F29" s="54" t="s">
        <v>29</v>
      </c>
      <c r="G29" s="27">
        <f>+K29+L29+M29+N29+Q29+R29+S29+T29+J29</f>
        <v>5</v>
      </c>
      <c r="H29" s="27">
        <v>1</v>
      </c>
      <c r="I29" s="27"/>
      <c r="J29" s="27">
        <v>3</v>
      </c>
      <c r="K29" s="27"/>
      <c r="L29" s="27"/>
      <c r="M29" s="27"/>
      <c r="N29" s="27"/>
      <c r="O29" s="27"/>
      <c r="P29" s="27"/>
      <c r="Q29" s="27"/>
      <c r="R29" s="27"/>
      <c r="S29" s="27"/>
      <c r="T29" s="27">
        <v>2</v>
      </c>
      <c r="U29" s="27"/>
      <c r="V29" s="27"/>
      <c r="W29" s="27">
        <v>0.4</v>
      </c>
      <c r="X29" s="27"/>
    </row>
    <row r="30" spans="1:53" ht="49.5" x14ac:dyDescent="0.2">
      <c r="A30" s="27">
        <v>27</v>
      </c>
      <c r="B30" s="27" t="s">
        <v>67</v>
      </c>
      <c r="C30" s="27" t="s">
        <v>31</v>
      </c>
      <c r="D30" s="27">
        <v>3</v>
      </c>
      <c r="E30" s="54" t="s">
        <v>28</v>
      </c>
      <c r="F30" s="54" t="s">
        <v>29</v>
      </c>
      <c r="G30" s="27">
        <f>+K30+L30+M30+N30+Q30+R30+S30+T30+J30</f>
        <v>7</v>
      </c>
      <c r="H30" s="27">
        <v>3</v>
      </c>
      <c r="I30" s="27"/>
      <c r="J30" s="27">
        <v>4</v>
      </c>
      <c r="K30" s="27"/>
      <c r="L30" s="27"/>
      <c r="M30" s="27"/>
      <c r="N30" s="27"/>
      <c r="O30" s="27"/>
      <c r="P30" s="27"/>
      <c r="Q30" s="27"/>
      <c r="R30" s="27"/>
      <c r="S30" s="27"/>
      <c r="T30" s="27">
        <v>3</v>
      </c>
      <c r="U30" s="27"/>
      <c r="V30" s="27"/>
      <c r="W30" s="27">
        <v>0.4</v>
      </c>
      <c r="X30" s="27"/>
    </row>
    <row r="31" spans="1:53" ht="49.5" x14ac:dyDescent="0.2">
      <c r="A31" s="27">
        <v>28</v>
      </c>
      <c r="B31" s="27" t="s">
        <v>68</v>
      </c>
      <c r="C31" s="27" t="s">
        <v>31</v>
      </c>
      <c r="D31" s="27">
        <v>3</v>
      </c>
      <c r="E31" s="54" t="s">
        <v>28</v>
      </c>
      <c r="F31" s="54" t="s">
        <v>29</v>
      </c>
      <c r="G31" s="27">
        <f>+K31+L31+M31+N31+Q31+R31+S31+T31+J31</f>
        <v>2</v>
      </c>
      <c r="H31" s="27"/>
      <c r="I31" s="27"/>
      <c r="J31" s="27">
        <v>1</v>
      </c>
      <c r="K31" s="27"/>
      <c r="L31" s="27"/>
      <c r="M31" s="27"/>
      <c r="N31" s="27"/>
      <c r="O31" s="27"/>
      <c r="P31" s="27"/>
      <c r="Q31" s="27"/>
      <c r="R31" s="27"/>
      <c r="S31" s="27"/>
      <c r="T31" s="27">
        <v>1</v>
      </c>
      <c r="U31" s="27"/>
      <c r="V31" s="27"/>
      <c r="W31" s="27">
        <v>0.4</v>
      </c>
      <c r="X31" s="27"/>
    </row>
    <row r="32" spans="1:53" ht="49.5" x14ac:dyDescent="0.2">
      <c r="A32" s="27">
        <v>29</v>
      </c>
      <c r="B32" s="27" t="s">
        <v>189</v>
      </c>
      <c r="C32" s="27" t="s">
        <v>27</v>
      </c>
      <c r="D32" s="27">
        <v>3</v>
      </c>
      <c r="E32" s="54" t="s">
        <v>28</v>
      </c>
      <c r="F32" s="54" t="s">
        <v>29</v>
      </c>
      <c r="G32" s="27">
        <f>+K32+L32+M32+N32+Q32+R32+S32+T32+J32</f>
        <v>1</v>
      </c>
      <c r="H32" s="27"/>
      <c r="I32" s="27"/>
      <c r="J32" s="27">
        <v>1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>
        <v>0.4</v>
      </c>
      <c r="X32" s="27"/>
    </row>
    <row r="33" spans="1:53" s="208" customFormat="1" ht="49.5" x14ac:dyDescent="0.2">
      <c r="A33" s="27">
        <v>30</v>
      </c>
      <c r="B33" s="27" t="s">
        <v>73</v>
      </c>
      <c r="C33" s="27" t="s">
        <v>27</v>
      </c>
      <c r="D33" s="27">
        <v>3</v>
      </c>
      <c r="E33" s="54" t="s">
        <v>28</v>
      </c>
      <c r="F33" s="54" t="s">
        <v>29</v>
      </c>
      <c r="G33" s="27">
        <f>+K33+L33+M33+N33+Q33+R33+S33+T33+J33</f>
        <v>7</v>
      </c>
      <c r="H33" s="27"/>
      <c r="I33" s="27"/>
      <c r="J33" s="27">
        <v>2</v>
      </c>
      <c r="K33" s="27"/>
      <c r="L33" s="27"/>
      <c r="M33" s="27"/>
      <c r="N33" s="27"/>
      <c r="O33" s="27"/>
      <c r="P33" s="27"/>
      <c r="Q33" s="27"/>
      <c r="R33" s="27"/>
      <c r="S33" s="27"/>
      <c r="T33" s="27">
        <v>5</v>
      </c>
      <c r="U33" s="27"/>
      <c r="V33" s="27"/>
      <c r="W33" s="27">
        <v>6</v>
      </c>
      <c r="X33" s="27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</row>
    <row r="34" spans="1:53" ht="49.5" x14ac:dyDescent="0.2">
      <c r="A34" s="27">
        <v>31</v>
      </c>
      <c r="B34" s="27" t="s">
        <v>74</v>
      </c>
      <c r="C34" s="27" t="s">
        <v>27</v>
      </c>
      <c r="D34" s="27">
        <v>3</v>
      </c>
      <c r="E34" s="54" t="s">
        <v>28</v>
      </c>
      <c r="F34" s="54" t="s">
        <v>29</v>
      </c>
      <c r="G34" s="27">
        <f>+K34+L34+M34+N34+Q34+R34+S34+T34+J34</f>
        <v>1</v>
      </c>
      <c r="H34" s="27"/>
      <c r="I34" s="27"/>
      <c r="J34" s="27">
        <v>1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>
        <v>0.4</v>
      </c>
      <c r="X34" s="27"/>
    </row>
    <row r="35" spans="1:53" ht="49.5" x14ac:dyDescent="0.2">
      <c r="A35" s="27">
        <v>32</v>
      </c>
      <c r="B35" s="27" t="s">
        <v>75</v>
      </c>
      <c r="C35" s="27" t="s">
        <v>31</v>
      </c>
      <c r="D35" s="27">
        <v>3</v>
      </c>
      <c r="E35" s="54" t="s">
        <v>28</v>
      </c>
      <c r="F35" s="54" t="s">
        <v>29</v>
      </c>
      <c r="G35" s="27">
        <f>+K35+L35+M35+N35+Q35+R35+S35+T35+J35</f>
        <v>7</v>
      </c>
      <c r="H35" s="27"/>
      <c r="I35" s="27"/>
      <c r="J35" s="27">
        <v>3</v>
      </c>
      <c r="K35" s="27"/>
      <c r="L35" s="27"/>
      <c r="M35" s="27"/>
      <c r="N35" s="27"/>
      <c r="O35" s="27"/>
      <c r="P35" s="27"/>
      <c r="Q35" s="27"/>
      <c r="R35" s="27"/>
      <c r="S35" s="27"/>
      <c r="T35" s="27">
        <v>4</v>
      </c>
      <c r="U35" s="27"/>
      <c r="V35" s="27"/>
      <c r="W35" s="27">
        <v>0.4</v>
      </c>
      <c r="X35" s="27"/>
    </row>
    <row r="36" spans="1:53" ht="49.5" x14ac:dyDescent="0.2">
      <c r="A36" s="27">
        <v>33</v>
      </c>
      <c r="B36" s="27" t="s">
        <v>76</v>
      </c>
      <c r="C36" s="27" t="s">
        <v>31</v>
      </c>
      <c r="D36" s="27">
        <v>2</v>
      </c>
      <c r="E36" s="54" t="s">
        <v>28</v>
      </c>
      <c r="F36" s="54" t="s">
        <v>29</v>
      </c>
      <c r="G36" s="27">
        <f>+K36+L36+M36+N36+Q36+R36+S36+T36+J36</f>
        <v>6</v>
      </c>
      <c r="H36" s="27"/>
      <c r="I36" s="27"/>
      <c r="J36" s="27">
        <v>3</v>
      </c>
      <c r="K36" s="27"/>
      <c r="L36" s="27"/>
      <c r="M36" s="27"/>
      <c r="N36" s="27"/>
      <c r="O36" s="27"/>
      <c r="P36" s="27"/>
      <c r="Q36" s="27"/>
      <c r="R36" s="27"/>
      <c r="S36" s="27"/>
      <c r="T36" s="27">
        <v>3</v>
      </c>
      <c r="U36" s="27"/>
      <c r="V36" s="27"/>
      <c r="W36" s="27">
        <v>0.4</v>
      </c>
      <c r="X36" s="27"/>
    </row>
    <row r="37" spans="1:53" ht="49.5" x14ac:dyDescent="0.2">
      <c r="A37" s="27">
        <v>34</v>
      </c>
      <c r="B37" s="27" t="s">
        <v>120</v>
      </c>
      <c r="C37" s="27" t="s">
        <v>31</v>
      </c>
      <c r="D37" s="27">
        <v>2</v>
      </c>
      <c r="E37" s="54" t="s">
        <v>28</v>
      </c>
      <c r="F37" s="54" t="s">
        <v>29</v>
      </c>
      <c r="G37" s="27">
        <f>+K37+L37+M37+N37+Q37+R37+S37+T37+J37</f>
        <v>6</v>
      </c>
      <c r="H37" s="27"/>
      <c r="I37" s="27"/>
      <c r="J37" s="27">
        <v>4</v>
      </c>
      <c r="K37" s="27"/>
      <c r="L37" s="27"/>
      <c r="M37" s="27"/>
      <c r="N37" s="27"/>
      <c r="O37" s="27"/>
      <c r="P37" s="27"/>
      <c r="Q37" s="27"/>
      <c r="R37" s="27"/>
      <c r="S37" s="27"/>
      <c r="T37" s="27">
        <v>2</v>
      </c>
      <c r="U37" s="27"/>
      <c r="V37" s="27"/>
      <c r="W37" s="27">
        <v>0.4</v>
      </c>
      <c r="X37" s="27"/>
    </row>
    <row r="38" spans="1:53" ht="22.5" customHeight="1" x14ac:dyDescent="0.2">
      <c r="A38" s="27">
        <v>35</v>
      </c>
      <c r="B38" s="27" t="s">
        <v>78</v>
      </c>
      <c r="C38" s="27" t="s">
        <v>31</v>
      </c>
      <c r="D38" s="27">
        <v>1</v>
      </c>
      <c r="E38" s="54" t="s">
        <v>28</v>
      </c>
      <c r="F38" s="54" t="s">
        <v>29</v>
      </c>
      <c r="G38" s="27">
        <f>+K38+L38+M38+N38+Q38+R38+S38+T38+J38</f>
        <v>4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>
        <v>4</v>
      </c>
      <c r="U38" s="27"/>
      <c r="V38" s="27"/>
      <c r="W38" s="27"/>
      <c r="X38" s="27"/>
    </row>
    <row r="39" spans="1:53" ht="49.5" x14ac:dyDescent="0.2">
      <c r="A39" s="27">
        <v>36</v>
      </c>
      <c r="B39" s="27" t="s">
        <v>98</v>
      </c>
      <c r="C39" s="27" t="s">
        <v>31</v>
      </c>
      <c r="D39" s="27">
        <v>2</v>
      </c>
      <c r="E39" s="54" t="s">
        <v>28</v>
      </c>
      <c r="F39" s="54" t="s">
        <v>29</v>
      </c>
      <c r="G39" s="27">
        <f>+K39+L39+M39+N39+Q39+R39+S39+T39+J39</f>
        <v>5</v>
      </c>
      <c r="H39" s="27"/>
      <c r="I39" s="27"/>
      <c r="J39" s="27">
        <v>2</v>
      </c>
      <c r="K39" s="27"/>
      <c r="L39" s="27"/>
      <c r="M39" s="27"/>
      <c r="N39" s="27"/>
      <c r="O39" s="27"/>
      <c r="P39" s="27"/>
      <c r="Q39" s="27"/>
      <c r="R39" s="27"/>
      <c r="S39" s="27"/>
      <c r="T39" s="27">
        <v>3</v>
      </c>
      <c r="U39" s="27"/>
      <c r="V39" s="27"/>
      <c r="W39" s="27">
        <v>0.4</v>
      </c>
      <c r="X39" s="27"/>
    </row>
    <row r="40" spans="1:53" ht="49.5" x14ac:dyDescent="0.2">
      <c r="A40" s="27">
        <v>37</v>
      </c>
      <c r="B40" s="27" t="s">
        <v>210</v>
      </c>
      <c r="C40" s="27" t="s">
        <v>31</v>
      </c>
      <c r="D40" s="27">
        <v>2</v>
      </c>
      <c r="E40" s="54" t="s">
        <v>28</v>
      </c>
      <c r="F40" s="54" t="s">
        <v>29</v>
      </c>
      <c r="G40" s="27">
        <f>+K40+L40+M40+N40+Q40+R40+S40+T40+J40</f>
        <v>11</v>
      </c>
      <c r="H40" s="27">
        <v>3</v>
      </c>
      <c r="I40" s="27"/>
      <c r="J40" s="27">
        <v>5</v>
      </c>
      <c r="K40" s="27">
        <v>2</v>
      </c>
      <c r="L40" s="27"/>
      <c r="M40" s="27"/>
      <c r="N40" s="27"/>
      <c r="O40" s="27"/>
      <c r="P40" s="27"/>
      <c r="Q40" s="27"/>
      <c r="R40" s="27"/>
      <c r="S40" s="27"/>
      <c r="T40" s="27">
        <v>4</v>
      </c>
      <c r="U40" s="27"/>
      <c r="V40" s="27">
        <v>350</v>
      </c>
      <c r="W40" s="27">
        <v>0.4</v>
      </c>
      <c r="X40" s="27"/>
    </row>
    <row r="41" spans="1:53" ht="49.5" x14ac:dyDescent="0.2">
      <c r="A41" s="27">
        <v>38</v>
      </c>
      <c r="B41" s="27" t="s">
        <v>82</v>
      </c>
      <c r="C41" s="27" t="s">
        <v>27</v>
      </c>
      <c r="D41" s="27">
        <v>2</v>
      </c>
      <c r="E41" s="54" t="s">
        <v>28</v>
      </c>
      <c r="F41" s="54" t="s">
        <v>29</v>
      </c>
      <c r="G41" s="27">
        <f>+K41+L41+M41+N41+Q41+R41+S41+T41+J41</f>
        <v>2</v>
      </c>
      <c r="H41" s="27"/>
      <c r="I41" s="27"/>
      <c r="J41" s="27">
        <v>2</v>
      </c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>
        <v>0.4</v>
      </c>
      <c r="X41" s="27"/>
    </row>
    <row r="42" spans="1:53" ht="49.5" x14ac:dyDescent="0.2">
      <c r="A42" s="27">
        <v>39</v>
      </c>
      <c r="B42" s="27" t="s">
        <v>117</v>
      </c>
      <c r="C42" s="27" t="s">
        <v>31</v>
      </c>
      <c r="D42" s="27">
        <v>2</v>
      </c>
      <c r="E42" s="54" t="s">
        <v>28</v>
      </c>
      <c r="F42" s="54" t="s">
        <v>29</v>
      </c>
      <c r="G42" s="27">
        <f>+K42+L42+M42+N42+Q42+R42+S42+T42+J42</f>
        <v>10</v>
      </c>
      <c r="H42" s="27">
        <v>3</v>
      </c>
      <c r="I42" s="27"/>
      <c r="J42" s="27">
        <v>5</v>
      </c>
      <c r="K42" s="27">
        <v>1</v>
      </c>
      <c r="L42" s="27"/>
      <c r="M42" s="27"/>
      <c r="N42" s="27"/>
      <c r="O42" s="27"/>
      <c r="P42" s="27"/>
      <c r="Q42" s="27"/>
      <c r="R42" s="27"/>
      <c r="S42" s="27"/>
      <c r="T42" s="27">
        <v>4</v>
      </c>
      <c r="U42" s="27"/>
      <c r="V42" s="27"/>
      <c r="W42" s="27">
        <v>0.4</v>
      </c>
      <c r="X42" s="27"/>
    </row>
    <row r="43" spans="1:53" s="18" customFormat="1" ht="24.75" customHeight="1" x14ac:dyDescent="0.25">
      <c r="A43" s="17"/>
      <c r="B43" s="207" t="s">
        <v>224</v>
      </c>
      <c r="C43" s="17" t="s">
        <v>27</v>
      </c>
      <c r="D43" s="17">
        <f>SUBTOTAL(9,D4:D42)</f>
        <v>125</v>
      </c>
      <c r="E43" s="206" t="s">
        <v>28</v>
      </c>
      <c r="F43" s="206" t="s">
        <v>29</v>
      </c>
      <c r="G43" s="17">
        <f>SUBTOTAL(9,G4:G42)</f>
        <v>362</v>
      </c>
      <c r="H43" s="17">
        <f>SUBTOTAL(9,H4:H42)</f>
        <v>41</v>
      </c>
      <c r="I43" s="17">
        <f>SUBTOTAL(9,I4:I42)</f>
        <v>17</v>
      </c>
      <c r="J43" s="17">
        <f>SUBTOTAL(9,J4:J42)</f>
        <v>136</v>
      </c>
      <c r="K43" s="17">
        <f>SUBTOTAL(9,K4:K42)</f>
        <v>31</v>
      </c>
      <c r="L43" s="17">
        <f>SUBTOTAL(9,L4:L42)</f>
        <v>11</v>
      </c>
      <c r="M43" s="17">
        <f>SUBTOTAL(9,M4:M42)</f>
        <v>3</v>
      </c>
      <c r="N43" s="17">
        <f>SUBTOTAL(9,N4:N42)</f>
        <v>1</v>
      </c>
      <c r="O43" s="17">
        <f>SUBTOTAL(9,O4:O42)</f>
        <v>277</v>
      </c>
      <c r="P43" s="17">
        <f>SUBTOTAL(9,P4:P42)</f>
        <v>1027</v>
      </c>
      <c r="Q43" s="17">
        <f>SUBTOTAL(9,Q4:Q42)</f>
        <v>14</v>
      </c>
      <c r="R43" s="17">
        <f>SUBTOTAL(9,R4:R42)</f>
        <v>14</v>
      </c>
      <c r="S43" s="17">
        <f>SUBTOTAL(9,S4:S42)</f>
        <v>18</v>
      </c>
      <c r="T43" s="17">
        <f>SUBTOTAL(9,T4:T42)+36</f>
        <v>170</v>
      </c>
      <c r="U43" s="17">
        <f>SUBTOTAL(9,U4:U42)</f>
        <v>90</v>
      </c>
      <c r="V43" s="17">
        <f>SUBTOTAL(9,V4:V42)</f>
        <v>9675</v>
      </c>
      <c r="W43" s="17">
        <f>SUBTOTAL(9,W4:W42)</f>
        <v>68.200000000000017</v>
      </c>
      <c r="X43" s="205">
        <v>141547.88</v>
      </c>
    </row>
    <row r="44" spans="1:53" s="18" customFormat="1" ht="39.950000000000003" customHeight="1" x14ac:dyDescent="0.25">
      <c r="A44" s="201">
        <v>28</v>
      </c>
      <c r="B44" s="204" t="s">
        <v>223</v>
      </c>
      <c r="C44" s="203"/>
      <c r="D44" s="201"/>
      <c r="E44" s="201"/>
      <c r="F44" s="201"/>
      <c r="G44" s="202">
        <f>63*26</f>
        <v>1638</v>
      </c>
      <c r="H44" s="202">
        <f>33222/8</f>
        <v>4152.75</v>
      </c>
      <c r="I44" s="202">
        <f>63*26</f>
        <v>1638</v>
      </c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17"/>
    </row>
    <row r="45" spans="1:53" s="184" customFormat="1" x14ac:dyDescent="0.2">
      <c r="A45" s="184">
        <f>+A44+A42</f>
        <v>67</v>
      </c>
      <c r="B45" s="185" t="s">
        <v>222</v>
      </c>
      <c r="C45" s="200"/>
      <c r="G45" s="199">
        <f>+G43+G44</f>
        <v>2000</v>
      </c>
      <c r="H45" s="199">
        <f>+H43+H44</f>
        <v>4193.75</v>
      </c>
      <c r="I45" s="199">
        <f>+I43+I44</f>
        <v>1655</v>
      </c>
      <c r="J45" s="199">
        <f>+J43+J44</f>
        <v>136</v>
      </c>
      <c r="K45" s="199">
        <f>+K43+K44</f>
        <v>31</v>
      </c>
      <c r="L45" s="199">
        <f>+L43+L44</f>
        <v>11</v>
      </c>
      <c r="M45" s="199">
        <f>+M43+M44</f>
        <v>3</v>
      </c>
      <c r="N45" s="199">
        <f>+N43+N44</f>
        <v>1</v>
      </c>
      <c r="O45" s="199">
        <f>+O43+O44</f>
        <v>277</v>
      </c>
      <c r="P45" s="199">
        <f>+P43+P44</f>
        <v>1027</v>
      </c>
      <c r="Q45" s="199">
        <f>+Q43+Q44</f>
        <v>14</v>
      </c>
      <c r="R45" s="199">
        <f>+R43+R44</f>
        <v>14</v>
      </c>
      <c r="S45" s="199">
        <f>+S43+S44</f>
        <v>18</v>
      </c>
      <c r="T45" s="199">
        <f>+T43+T44</f>
        <v>170</v>
      </c>
      <c r="U45" s="199">
        <f>+U43+U44</f>
        <v>90</v>
      </c>
      <c r="V45" s="199">
        <f>+V43+V44</f>
        <v>9675</v>
      </c>
      <c r="W45" s="199">
        <v>68.2</v>
      </c>
      <c r="X45" s="199">
        <f>+X43+X44</f>
        <v>141547.88</v>
      </c>
      <c r="Y45" s="198"/>
    </row>
    <row r="46" spans="1:53" x14ac:dyDescent="0.2">
      <c r="H46" s="179"/>
      <c r="I46" s="179"/>
    </row>
    <row r="47" spans="1:53" x14ac:dyDescent="0.2">
      <c r="C47" s="33">
        <v>21</v>
      </c>
    </row>
    <row r="48" spans="1:53" x14ac:dyDescent="0.2">
      <c r="C48" s="33">
        <v>3</v>
      </c>
    </row>
    <row r="49" spans="3:3" x14ac:dyDescent="0.2">
      <c r="C49" s="33">
        <f>+C47-C48</f>
        <v>18</v>
      </c>
    </row>
  </sheetData>
  <autoFilter ref="A3:W49" xr:uid="{9D14EA96-D037-4094-94DA-A5FE2A9FE9CE}"/>
  <mergeCells count="1">
    <mergeCell ref="A1:L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ABRIL!Área_de_impresión</vt:lpstr>
      <vt:lpstr>ENERO!Área_de_impresión</vt:lpstr>
      <vt:lpstr>FEBRERO!Área_de_impresión</vt:lpstr>
      <vt:lpstr>JULIO!Área_de_impresión</vt:lpstr>
      <vt:lpstr>JUNIO!Área_de_impresión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MARISELA</dc:creator>
  <cp:lastModifiedBy>UNIDAD DE TRANSPARENCIA AUXILIAR</cp:lastModifiedBy>
  <dcterms:created xsi:type="dcterms:W3CDTF">2025-02-06T17:07:08Z</dcterms:created>
  <dcterms:modified xsi:type="dcterms:W3CDTF">2025-10-03T18:14:50Z</dcterms:modified>
</cp:coreProperties>
</file>